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1 Benefits\6 Benefits 2026\Clergy benefits\"/>
    </mc:Choice>
  </mc:AlternateContent>
  <xr:revisionPtr revIDLastSave="0" documentId="8_{17E5B5D7-0F86-4DEA-BAE1-7DA017198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using prov" sheetId="4" r:id="rId1"/>
    <sheet name="housing not prov" sheetId="1" r:id="rId2"/>
  </sheets>
  <definedNames>
    <definedName name="_xlnm.Print_Area" localSheetId="1">'housing not prov'!$A$1:$K$53</definedName>
    <definedName name="_xlnm.Print_Area" localSheetId="0">'housing prov'!$A$1:$K$69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8" i="1" l="1"/>
  <c r="W48" i="1"/>
  <c r="Y60" i="4"/>
  <c r="X60" i="4"/>
  <c r="W52" i="1"/>
  <c r="X49" i="1"/>
  <c r="W49" i="1"/>
  <c r="V49" i="1"/>
  <c r="V48" i="1"/>
  <c r="X47" i="1"/>
  <c r="W47" i="1"/>
  <c r="V47" i="1"/>
  <c r="Y61" i="4"/>
  <c r="X61" i="4"/>
  <c r="Y59" i="4"/>
  <c r="X59" i="4"/>
  <c r="W60" i="4"/>
  <c r="W61" i="4"/>
  <c r="W59" i="4"/>
  <c r="AD52" i="4"/>
  <c r="Y52" i="4"/>
  <c r="X52" i="4"/>
  <c r="AC52" i="4" s="1"/>
  <c r="W52" i="4"/>
  <c r="AB52" i="4" s="1"/>
  <c r="AD51" i="4"/>
  <c r="AC51" i="4"/>
  <c r="AB51" i="4"/>
  <c r="Y51" i="4"/>
  <c r="X51" i="4"/>
  <c r="W51" i="4"/>
  <c r="Y50" i="4"/>
  <c r="AD50" i="4" s="1"/>
  <c r="X50" i="4"/>
  <c r="AC50" i="4" s="1"/>
  <c r="W50" i="4"/>
  <c r="Y49" i="4"/>
  <c r="X49" i="4"/>
  <c r="W49" i="4"/>
  <c r="AD48" i="4"/>
  <c r="Y48" i="4"/>
  <c r="AD49" i="4" s="1"/>
  <c r="X48" i="4"/>
  <c r="AC48" i="4" s="1"/>
  <c r="W48" i="4"/>
  <c r="AB48" i="4" s="1"/>
  <c r="AC47" i="4"/>
  <c r="AB47" i="4"/>
  <c r="Y47" i="4"/>
  <c r="X47" i="4"/>
  <c r="W47" i="4"/>
  <c r="AB44" i="1"/>
  <c r="W40" i="1"/>
  <c r="W41" i="1"/>
  <c r="W44" i="1"/>
  <c r="X37" i="1"/>
  <c r="W37" i="1"/>
  <c r="V37" i="1"/>
  <c r="X36" i="1"/>
  <c r="AC36" i="1" s="1"/>
  <c r="W36" i="1"/>
  <c r="AB36" i="1" s="1"/>
  <c r="V36" i="1"/>
  <c r="AA36" i="1" s="1"/>
  <c r="X35" i="1"/>
  <c r="AC35" i="1" s="1"/>
  <c r="W35" i="1"/>
  <c r="V35" i="1"/>
  <c r="X34" i="1"/>
  <c r="W34" i="1"/>
  <c r="V34" i="1"/>
  <c r="X33" i="1"/>
  <c r="AC33" i="1" s="1"/>
  <c r="W33" i="1"/>
  <c r="AB33" i="1" s="1"/>
  <c r="V33" i="1"/>
  <c r="AA33" i="1" s="1"/>
  <c r="X32" i="1"/>
  <c r="W32" i="1"/>
  <c r="V32" i="1"/>
  <c r="D34" i="1"/>
  <c r="AB41" i="1"/>
  <c r="D47" i="4"/>
  <c r="AA37" i="1"/>
  <c r="AC37" i="1"/>
  <c r="AB37" i="1"/>
  <c r="D13" i="4"/>
  <c r="D17" i="4" s="1"/>
  <c r="D61" i="4" s="1"/>
  <c r="D19" i="4"/>
  <c r="D23" i="4" s="1"/>
  <c r="D10" i="1"/>
  <c r="D14" i="1" s="1"/>
  <c r="AC56" i="4"/>
  <c r="D49" i="4" s="1"/>
  <c r="X56" i="4"/>
  <c r="X64" i="4"/>
  <c r="D39" i="1"/>
  <c r="D25" i="4"/>
  <c r="D32" i="1"/>
  <c r="D55" i="4"/>
  <c r="AD47" i="4" l="1"/>
  <c r="AB50" i="4"/>
  <c r="AB49" i="4"/>
  <c r="AC49" i="4"/>
  <c r="AB34" i="1"/>
  <c r="AA34" i="1"/>
  <c r="AB35" i="1"/>
  <c r="AB32" i="1"/>
  <c r="AA35" i="1"/>
  <c r="AA32" i="1"/>
  <c r="AC32" i="1"/>
  <c r="AC34" i="1"/>
  <c r="D45" i="1"/>
  <c r="D47" i="1" s="1"/>
  <c r="D17" i="1"/>
  <c r="D24" i="4"/>
  <c r="D28" i="4" s="1"/>
  <c r="D29" i="4" l="1"/>
  <c r="D31" i="4" s="1"/>
  <c r="D33" i="4" s="1"/>
  <c r="D63" i="4" s="1"/>
</calcChain>
</file>

<file path=xl/sharedStrings.xml><?xml version="1.0" encoding="utf-8"?>
<sst xmlns="http://schemas.openxmlformats.org/spreadsheetml/2006/main" count="260" uniqueCount="124">
  <si>
    <t>A</t>
  </si>
  <si>
    <t>Cash Housing Allowance</t>
  </si>
  <si>
    <t>B</t>
  </si>
  <si>
    <t>Must be at least 50% of the amount in Box A</t>
  </si>
  <si>
    <t>Self-employment tax contribution</t>
  </si>
  <si>
    <t>C</t>
  </si>
  <si>
    <t>D</t>
  </si>
  <si>
    <t>Other budget items</t>
  </si>
  <si>
    <t>Pension assessment</t>
  </si>
  <si>
    <t>E</t>
  </si>
  <si>
    <t>Medical insurance premium</t>
  </si>
  <si>
    <t>F</t>
  </si>
  <si>
    <t>Single</t>
  </si>
  <si>
    <t>Family</t>
  </si>
  <si>
    <t>Dental insurance premium</t>
  </si>
  <si>
    <t>G</t>
  </si>
  <si>
    <t>Additional group term life ins.</t>
  </si>
  <si>
    <t>H</t>
  </si>
  <si>
    <t>I</t>
  </si>
  <si>
    <t>Travel &amp; prof exp reimbursement</t>
  </si>
  <si>
    <t>J</t>
  </si>
  <si>
    <t>Enter the annual amount budgeted for travel and</t>
  </si>
  <si>
    <t>professional expense reimbursement</t>
  </si>
  <si>
    <t>Discretionary fund budget amount</t>
  </si>
  <si>
    <t>K</t>
  </si>
  <si>
    <t>There is a tax consequence for the employee.</t>
  </si>
  <si>
    <t>L</t>
  </si>
  <si>
    <t>Fair rental value of rectory</t>
  </si>
  <si>
    <t>Utilities for rectory</t>
  </si>
  <si>
    <t>Enter utility cost of rectory in Box C</t>
  </si>
  <si>
    <t>Equity replacement allowance</t>
  </si>
  <si>
    <t>Pension assessment calculation</t>
  </si>
  <si>
    <t>Utilities of rectory</t>
  </si>
  <si>
    <t>Report this amount to Pension Fund</t>
  </si>
  <si>
    <t xml:space="preserve">Pension assessment </t>
  </si>
  <si>
    <t>M</t>
  </si>
  <si>
    <t>Total</t>
  </si>
  <si>
    <t>Ordained to priesthood less than 3 years</t>
  </si>
  <si>
    <t>Ordained to priesthood more than 3 years but less than 10 years</t>
  </si>
  <si>
    <t>Ordained to priesthood more than 15 years</t>
  </si>
  <si>
    <t>Medical Plan Chosen</t>
  </si>
  <si>
    <t>Tier</t>
  </si>
  <si>
    <t>Company</t>
  </si>
  <si>
    <t>Employee +1</t>
  </si>
  <si>
    <r>
      <t xml:space="preserve">Select the name of the plan </t>
    </r>
    <r>
      <rPr>
        <b/>
        <i/>
        <u/>
        <sz val="12"/>
        <rFont val="Arial"/>
        <family val="2"/>
      </rPr>
      <t>AND</t>
    </r>
  </si>
  <si>
    <t>the tier ie: single/family or employee +1 using pull down menu</t>
  </si>
  <si>
    <t>Select one</t>
  </si>
  <si>
    <t>Dental tier</t>
  </si>
  <si>
    <t>Test for medical tier</t>
  </si>
  <si>
    <t>IF THIS SAYS "#VALUE!", THEN YOU HAVE FORGOTTEN TO</t>
  </si>
  <si>
    <t>Opt out</t>
  </si>
  <si>
    <t>Total of Box A + Box D</t>
  </si>
  <si>
    <t>N</t>
  </si>
  <si>
    <t>Ordained to priesthood more than 10 years but less than 15 years</t>
  </si>
  <si>
    <t>Dental Insurance Premium</t>
  </si>
  <si>
    <t>Dental Plan Chosen</t>
  </si>
  <si>
    <t>SOCIAL SECURITY LIMIT IS</t>
  </si>
  <si>
    <t xml:space="preserve">Must be 7.65% of sum of Boxes A+B+C. </t>
  </si>
  <si>
    <t xml:space="preserve">Must be 7.65% of sum of Boxes A+B. </t>
  </si>
  <si>
    <t>Anthem Bluecard PPO100(comparable to United Healthcare)</t>
  </si>
  <si>
    <t>Total to calculate EPH</t>
  </si>
  <si>
    <t>Value of EPH (30% of calc EPH)</t>
  </si>
  <si>
    <t>Total Assessable Compensation (TAC)</t>
  </si>
  <si>
    <t>Amount will be populated based on selections of plan and tier above</t>
  </si>
  <si>
    <t>IF PARISH IS FUNDING THE TOTAL PREMIUM, THEN ENTER "0" IN</t>
  </si>
  <si>
    <t>Clergy portion of Medical Premium</t>
  </si>
  <si>
    <t>Must be matched by clergyperson as 403(b) contribution.</t>
  </si>
  <si>
    <t>Clergy portion of medical premium</t>
  </si>
  <si>
    <t>Continuing education line</t>
  </si>
  <si>
    <t>Workers' compensation</t>
  </si>
  <si>
    <t>"CLERGY PORTION OF MEDICAL PREMIUM" BELOW</t>
  </si>
  <si>
    <t>Employer Provied Housing (EPH)</t>
  </si>
  <si>
    <t>Total assessable compensation (TAC)</t>
  </si>
  <si>
    <t>18% of total assessable compensation (TAC)</t>
  </si>
  <si>
    <t>ENTER MEDICAL / DENTAL PREMIUMS</t>
  </si>
  <si>
    <t xml:space="preserve">Enter the annual amount budgeted for discretionary fund. </t>
  </si>
  <si>
    <t>Real estate agents/websites quote value based on location, size, etc.</t>
  </si>
  <si>
    <t xml:space="preserve">Cost is $7.08 per $1,000 per year.  </t>
  </si>
  <si>
    <t xml:space="preserve">This is optional coverage in addition to that provided by Pension Fund. </t>
  </si>
  <si>
    <t>Cost is $7.08 per $1,000 per year.</t>
  </si>
  <si>
    <t xml:space="preserve">the Pension Fund specifying that housing is not provided. </t>
  </si>
  <si>
    <t>Parish reports D, the total assessable compensation (TAC) to</t>
  </si>
  <si>
    <t xml:space="preserve">Pension assessment is 18% of D, the total assessable compensation (TAC). </t>
  </si>
  <si>
    <t>Social Security Allowance / SECA / FICA</t>
  </si>
  <si>
    <t>(Self-employment tax contribution)</t>
  </si>
  <si>
    <t>Cigna Open Access 80</t>
  </si>
  <si>
    <t>Cigna CDHP-20/H.S.A</t>
  </si>
  <si>
    <t>Cigna Open Access 100</t>
  </si>
  <si>
    <t>Anthem BCBS CDHP-20/H.S.A</t>
  </si>
  <si>
    <t xml:space="preserve">Minimum of 1.5% of cash stipend recommended. </t>
  </si>
  <si>
    <t xml:space="preserve">Enter cash stipend in Box A. </t>
  </si>
  <si>
    <r>
      <t>Cash stipend cannot be less than the mandated minimum. [</t>
    </r>
    <r>
      <rPr>
        <b/>
        <i/>
        <sz val="12"/>
        <rFont val="Arial"/>
        <family val="2"/>
      </rPr>
      <t>listed to right</t>
    </r>
    <r>
      <rPr>
        <sz val="12"/>
        <rFont val="Arial"/>
        <family val="2"/>
      </rPr>
      <t>]</t>
    </r>
  </si>
  <si>
    <t>Cash stipend + Equity replacement</t>
  </si>
  <si>
    <t>Cash Stipend</t>
  </si>
  <si>
    <t>Report this amount to Pension Fund as salary</t>
  </si>
  <si>
    <r>
      <t>(</t>
    </r>
    <r>
      <rPr>
        <b/>
        <i/>
        <sz val="12"/>
        <rFont val="Arial"/>
        <family val="2"/>
      </rPr>
      <t xml:space="preserve">figure used </t>
    </r>
    <r>
      <rPr>
        <b/>
        <i/>
        <u/>
        <sz val="12"/>
        <rFont val="Arial"/>
        <family val="2"/>
      </rPr>
      <t>only</t>
    </r>
    <r>
      <rPr>
        <b/>
        <i/>
        <sz val="12"/>
        <rFont val="Arial"/>
        <family val="2"/>
      </rPr>
      <t xml:space="preserve"> to calculate Self-employment tax contribution</t>
    </r>
    <r>
      <rPr>
        <sz val="12"/>
        <rFont val="Arial"/>
        <family val="2"/>
      </rPr>
      <t>)</t>
    </r>
  </si>
  <si>
    <t>Approximately 1% of line E</t>
  </si>
  <si>
    <t>Approximately 1% of line D</t>
  </si>
  <si>
    <t>Continuing education</t>
  </si>
  <si>
    <t xml:space="preserve"> </t>
  </si>
  <si>
    <t>Mandated minimum compensation guidelines (cash stipends, benefit amounts, and other budget lines) reviewed annually.</t>
  </si>
  <si>
    <r>
      <t>(</t>
    </r>
    <r>
      <rPr>
        <i/>
        <sz val="12"/>
        <rFont val="Arial"/>
        <family val="2"/>
      </rPr>
      <t>It's recommend this not be a separate cash account.</t>
    </r>
    <r>
      <rPr>
        <sz val="12"/>
        <rFont val="Arial"/>
        <family val="2"/>
      </rPr>
      <t>)</t>
    </r>
  </si>
  <si>
    <t>Medical and Dental insurance</t>
  </si>
  <si>
    <r>
      <t>(</t>
    </r>
    <r>
      <rPr>
        <i/>
        <sz val="12"/>
        <rFont val="Arial"/>
        <family val="2"/>
      </rPr>
      <t>It's recommend this not be a separate cash account</t>
    </r>
    <r>
      <rPr>
        <sz val="12"/>
        <rFont val="Arial"/>
        <family val="2"/>
      </rPr>
      <t>.)</t>
    </r>
  </si>
  <si>
    <t>Anthem BCBS Bluecard PPO 80 (Base Plan)</t>
  </si>
  <si>
    <r>
      <t>Anthem BCBS Bluecard PPO 80 (Base Plan</t>
    </r>
    <r>
      <rPr>
        <b/>
        <i/>
        <sz val="10"/>
        <rFont val="Arial"/>
        <family val="2"/>
      </rPr>
      <t>)</t>
    </r>
  </si>
  <si>
    <t>Delta Dental Premium</t>
  </si>
  <si>
    <t xml:space="preserve">Delta Dental Basic </t>
  </si>
  <si>
    <t>If C is more than the Social Security earnings limit ($176,100 in 2025),</t>
  </si>
  <si>
    <t xml:space="preserve">then $168,600 x 7.65% plus (C - $176,100) x 1.45% </t>
  </si>
  <si>
    <t>If D is more than the Social Security earnings limit ($176,100 in 2025),</t>
  </si>
  <si>
    <t xml:space="preserve">then $168,600 x 7.65% plus (D - $176,100) x 1.45% </t>
  </si>
  <si>
    <t>Delta Dental comprehensive (Base Plan)</t>
  </si>
  <si>
    <t>Mandated minimum is $750 annually (for full-time position), or $500 (for less than full-time postion)</t>
  </si>
  <si>
    <r>
      <t>Schedule of Compensation and Budget items for 2026 [</t>
    </r>
    <r>
      <rPr>
        <b/>
        <sz val="16"/>
        <color rgb="FFFF0000"/>
        <rFont val="Arial"/>
        <family val="2"/>
      </rPr>
      <t>Housing IS provided</t>
    </r>
    <r>
      <rPr>
        <b/>
        <sz val="16"/>
        <rFont val="Arial"/>
        <family val="2"/>
      </rPr>
      <t>]</t>
    </r>
  </si>
  <si>
    <t>Schedule I. Cash Stipends for 2026</t>
  </si>
  <si>
    <t>as of 1/1/2026</t>
  </si>
  <si>
    <t>FOR 2026</t>
  </si>
  <si>
    <r>
      <t>Schedule of Compensation and Budget items for 2026 [</t>
    </r>
    <r>
      <rPr>
        <b/>
        <sz val="16"/>
        <color rgb="FFFF0000"/>
        <rFont val="Arial"/>
        <family val="2"/>
      </rPr>
      <t>Housing NOT provided</t>
    </r>
    <r>
      <rPr>
        <b/>
        <sz val="16"/>
        <rFont val="Arial"/>
        <family val="2"/>
      </rPr>
      <t>]</t>
    </r>
  </si>
  <si>
    <t>2026 Medical Insurance Annual Premiums</t>
  </si>
  <si>
    <t>Cigna Open Access Plus 100</t>
  </si>
  <si>
    <t>Cigna Open Access Plus 80</t>
  </si>
  <si>
    <t>Test for dental</t>
  </si>
  <si>
    <t>2026 Medical Insurance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</si>
</sst>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164" fontId="1" fillId="0" borderId="0" xfId="1" applyNumberFormat="1" applyFont="1"/>
    <xf numFmtId="49" fontId="12" fillId="0" borderId="0" xfId="0" applyNumberFormat="1" applyFont="1"/>
    <xf numFmtId="44" fontId="3" fillId="0" borderId="0" xfId="0" applyNumberFormat="1" applyFont="1"/>
    <xf numFmtId="44" fontId="3" fillId="0" borderId="0" xfId="0" applyNumberFormat="1" applyFont="1" applyProtection="1">
      <protection locked="0"/>
    </xf>
    <xf numFmtId="44" fontId="0" fillId="0" borderId="0" xfId="0" applyNumberFormat="1"/>
    <xf numFmtId="44" fontId="3" fillId="2" borderId="0" xfId="0" applyNumberFormat="1" applyFont="1" applyFill="1"/>
    <xf numFmtId="44" fontId="3" fillId="2" borderId="0" xfId="0" applyNumberFormat="1" applyFont="1" applyFill="1" applyProtection="1">
      <protection locked="0"/>
    </xf>
    <xf numFmtId="44" fontId="2" fillId="0" borderId="0" xfId="0" applyNumberFormat="1" applyFont="1"/>
    <xf numFmtId="44" fontId="4" fillId="0" borderId="0" xfId="0" applyNumberFormat="1" applyFont="1"/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165" fontId="12" fillId="0" borderId="0" xfId="0" applyNumberFormat="1" applyFont="1"/>
    <xf numFmtId="44" fontId="12" fillId="2" borderId="0" xfId="0" applyNumberFormat="1" applyFont="1" applyFill="1" applyProtection="1">
      <protection locked="0"/>
    </xf>
    <xf numFmtId="44" fontId="12" fillId="2" borderId="0" xfId="0" applyNumberFormat="1" applyFont="1" applyFill="1"/>
    <xf numFmtId="164" fontId="1" fillId="3" borderId="0" xfId="1" applyNumberFormat="1" applyFont="1" applyFill="1"/>
    <xf numFmtId="44" fontId="1" fillId="0" borderId="0" xfId="1"/>
    <xf numFmtId="44" fontId="1" fillId="3" borderId="0" xfId="1" applyFill="1"/>
    <xf numFmtId="44" fontId="1" fillId="0" borderId="0" xfId="1" applyFill="1"/>
    <xf numFmtId="0" fontId="3" fillId="4" borderId="0" xfId="0" applyFont="1" applyFill="1"/>
    <xf numFmtId="44" fontId="3" fillId="4" borderId="0" xfId="0" applyNumberFormat="1" applyFont="1" applyFill="1"/>
    <xf numFmtId="164" fontId="1" fillId="0" borderId="0" xfId="1" applyNumberFormat="1" applyFont="1" applyBorder="1"/>
    <xf numFmtId="0" fontId="8" fillId="0" borderId="2" xfId="0" applyFont="1" applyBorder="1"/>
    <xf numFmtId="0" fontId="10" fillId="0" borderId="5" xfId="0" applyFont="1" applyBorder="1"/>
    <xf numFmtId="0" fontId="9" fillId="0" borderId="5" xfId="0" applyFont="1" applyBorder="1" applyAlignment="1">
      <alignment horizontal="left" indent="1"/>
    </xf>
    <xf numFmtId="165" fontId="9" fillId="0" borderId="5" xfId="0" applyNumberFormat="1" applyFont="1" applyBorder="1"/>
    <xf numFmtId="0" fontId="9" fillId="0" borderId="0" xfId="0" applyFont="1"/>
    <xf numFmtId="0" fontId="3" fillId="0" borderId="5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165" fontId="9" fillId="0" borderId="0" xfId="0" applyNumberFormat="1" applyFont="1"/>
    <xf numFmtId="0" fontId="1" fillId="0" borderId="9" xfId="0" applyFont="1" applyBorder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7" xfId="0" applyFont="1" applyBorder="1"/>
    <xf numFmtId="0" fontId="17" fillId="0" borderId="0" xfId="0" applyFont="1"/>
    <xf numFmtId="44" fontId="2" fillId="0" borderId="1" xfId="0" applyNumberFormat="1" applyFont="1" applyBorder="1"/>
    <xf numFmtId="44" fontId="1" fillId="0" borderId="0" xfId="1" applyFont="1"/>
    <xf numFmtId="164" fontId="1" fillId="3" borderId="0" xfId="1" applyNumberFormat="1" applyFont="1" applyFill="1" applyBorder="1"/>
    <xf numFmtId="0" fontId="7" fillId="0" borderId="0" xfId="0" applyFont="1"/>
    <xf numFmtId="0" fontId="8" fillId="0" borderId="6" xfId="0" applyFont="1" applyBorder="1"/>
    <xf numFmtId="0" fontId="8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10" xfId="0" applyFont="1" applyBorder="1"/>
    <xf numFmtId="0" fontId="8" fillId="0" borderId="8" xfId="0" applyFont="1" applyBorder="1"/>
    <xf numFmtId="44" fontId="1" fillId="3" borderId="0" xfId="1" applyFont="1" applyFill="1"/>
    <xf numFmtId="6" fontId="19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B7372349-7099-4447-880E-FB3F23C561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98"/>
  <sheetViews>
    <sheetView tabSelected="1" topLeftCell="G1" zoomScaleNormal="100" workbookViewId="0">
      <pane ySplit="2" topLeftCell="A15" activePane="bottomLeft" state="frozen"/>
      <selection pane="bottomLeft" activeCell="K19" sqref="K19"/>
    </sheetView>
  </sheetViews>
  <sheetFormatPr defaultColWidth="8.88671875" defaultRowHeight="13.2" x14ac:dyDescent="0.25"/>
  <cols>
    <col min="1" max="1" width="7.33203125" customWidth="1"/>
    <col min="2" max="2" width="39.88671875" customWidth="1"/>
    <col min="3" max="3" width="6" customWidth="1"/>
    <col min="4" max="4" width="48.33203125" style="15" customWidth="1"/>
    <col min="5" max="5" width="23.109375" customWidth="1"/>
    <col min="11" max="11" width="20.109375" customWidth="1"/>
    <col min="12" max="12" width="12.6640625" customWidth="1"/>
    <col min="13" max="13" width="10.109375" customWidth="1"/>
    <col min="14" max="14" width="8.88671875" customWidth="1"/>
    <col min="15" max="15" width="12.88671875" customWidth="1"/>
    <col min="16" max="16" width="18.44140625" customWidth="1"/>
    <col min="17" max="17" width="11.33203125" customWidth="1"/>
    <col min="18" max="21" width="8.88671875" customWidth="1"/>
    <col min="22" max="22" width="38" customWidth="1"/>
    <col min="23" max="23" width="8.6640625" bestFit="1" customWidth="1"/>
    <col min="24" max="24" width="12" bestFit="1" customWidth="1"/>
    <col min="25" max="25" width="8.6640625" bestFit="1" customWidth="1"/>
    <col min="26" max="26" width="7.109375" bestFit="1" customWidth="1"/>
    <col min="27" max="27" width="52.44140625" bestFit="1" customWidth="1"/>
    <col min="28" max="29" width="10.33203125" bestFit="1" customWidth="1"/>
    <col min="30" max="30" width="11.109375" bestFit="1" customWidth="1"/>
  </cols>
  <sheetData>
    <row r="1" spans="1:18" s="3" customFormat="1" ht="38.25" customHeight="1" x14ac:dyDescent="0.4">
      <c r="A1" s="50" t="s">
        <v>114</v>
      </c>
      <c r="D1" s="19"/>
      <c r="H1" s="48"/>
    </row>
    <row r="2" spans="1:18" s="2" customFormat="1" ht="15.6" x14ac:dyDescent="0.3">
      <c r="A2" s="41"/>
      <c r="B2" s="5" t="s">
        <v>100</v>
      </c>
      <c r="C2" s="1"/>
      <c r="D2" s="13"/>
    </row>
    <row r="3" spans="1:18" s="2" customFormat="1" ht="15.6" x14ac:dyDescent="0.3">
      <c r="A3" s="41"/>
      <c r="B3" s="5"/>
      <c r="C3" s="1"/>
      <c r="D3" s="13"/>
    </row>
    <row r="4" spans="1:18" s="2" customFormat="1" ht="15.6" thickBot="1" x14ac:dyDescent="0.3">
      <c r="D4" s="13"/>
    </row>
    <row r="5" spans="1:18" s="2" customFormat="1" ht="15" x14ac:dyDescent="0.25">
      <c r="A5" s="2" t="s">
        <v>93</v>
      </c>
      <c r="C5" s="2" t="s">
        <v>0</v>
      </c>
      <c r="D5" s="17">
        <v>0</v>
      </c>
      <c r="E5" s="2" t="s">
        <v>90</v>
      </c>
      <c r="L5" s="35" t="s">
        <v>115</v>
      </c>
      <c r="M5" s="56"/>
      <c r="N5" s="56"/>
      <c r="O5" s="57"/>
      <c r="P5" s="58"/>
      <c r="Q5"/>
      <c r="R5"/>
    </row>
    <row r="6" spans="1:18" s="2" customFormat="1" ht="15.6" x14ac:dyDescent="0.3">
      <c r="D6" s="13"/>
      <c r="E6" s="2" t="s">
        <v>91</v>
      </c>
      <c r="L6" s="36" t="s">
        <v>37</v>
      </c>
      <c r="M6" s="23"/>
      <c r="N6" s="23"/>
      <c r="O6" s="21"/>
      <c r="P6" s="55"/>
      <c r="Q6" s="8"/>
      <c r="R6" s="8"/>
    </row>
    <row r="7" spans="1:18" s="2" customFormat="1" ht="15" x14ac:dyDescent="0.25">
      <c r="D7" s="13"/>
      <c r="L7" s="37"/>
      <c r="M7" s="21"/>
      <c r="N7" s="21"/>
      <c r="O7" s="21"/>
      <c r="P7" s="55"/>
      <c r="Q7"/>
      <c r="R7"/>
    </row>
    <row r="8" spans="1:18" s="2" customFormat="1" ht="15" x14ac:dyDescent="0.25">
      <c r="A8" s="2" t="s">
        <v>27</v>
      </c>
      <c r="C8" s="2" t="s">
        <v>2</v>
      </c>
      <c r="D8" s="17">
        <v>0</v>
      </c>
      <c r="E8" s="2" t="s">
        <v>76</v>
      </c>
      <c r="L8" s="38">
        <v>55239.37</v>
      </c>
      <c r="M8" s="39" t="s">
        <v>116</v>
      </c>
      <c r="N8" s="39"/>
      <c r="O8" s="45"/>
      <c r="P8" s="59"/>
      <c r="Q8"/>
      <c r="R8"/>
    </row>
    <row r="9" spans="1:18" s="2" customFormat="1" ht="15.6" x14ac:dyDescent="0.3">
      <c r="B9" s="2" t="s">
        <v>95</v>
      </c>
      <c r="D9" s="13"/>
      <c r="L9" s="40"/>
      <c r="O9" s="45"/>
      <c r="P9" s="59"/>
      <c r="Q9"/>
      <c r="R9"/>
    </row>
    <row r="10" spans="1:18" s="2" customFormat="1" ht="15" x14ac:dyDescent="0.25">
      <c r="D10" s="13"/>
      <c r="L10" s="60"/>
      <c r="M10" s="45"/>
      <c r="N10" s="45"/>
      <c r="O10" s="45"/>
      <c r="P10" s="59"/>
      <c r="Q10" s="8"/>
      <c r="R10" s="8"/>
    </row>
    <row r="11" spans="1:18" s="2" customFormat="1" ht="15" x14ac:dyDescent="0.25">
      <c r="A11" s="2" t="s">
        <v>28</v>
      </c>
      <c r="C11" s="2" t="s">
        <v>5</v>
      </c>
      <c r="D11" s="17">
        <v>0</v>
      </c>
      <c r="E11" s="2" t="s">
        <v>29</v>
      </c>
      <c r="L11" s="36" t="s">
        <v>38</v>
      </c>
      <c r="M11" s="23"/>
      <c r="N11" s="23"/>
      <c r="O11" s="23"/>
      <c r="P11" s="61"/>
      <c r="Q11" s="8"/>
      <c r="R11" s="8"/>
    </row>
    <row r="12" spans="1:18" s="2" customFormat="1" ht="15" x14ac:dyDescent="0.25">
      <c r="D12" s="13"/>
      <c r="L12" s="37"/>
      <c r="M12" s="21"/>
      <c r="N12" s="21"/>
      <c r="O12" s="21"/>
      <c r="P12" s="55"/>
      <c r="Q12"/>
      <c r="R12"/>
    </row>
    <row r="13" spans="1:18" s="2" customFormat="1" ht="15" x14ac:dyDescent="0.25">
      <c r="A13" s="2" t="s">
        <v>83</v>
      </c>
      <c r="C13" s="2" t="s">
        <v>6</v>
      </c>
      <c r="D13" s="13">
        <f>IF((D11+D8+D5)&lt;=$O$26,0.0765*(D11+D8+D5),(0.0765*$O$26+(0.0145*((D11+D8+D5)-$O$26))))</f>
        <v>0</v>
      </c>
      <c r="E13" s="2" t="s">
        <v>57</v>
      </c>
      <c r="L13" s="38">
        <v>61395.24</v>
      </c>
      <c r="M13" s="39" t="s">
        <v>116</v>
      </c>
      <c r="N13" s="39"/>
      <c r="O13" s="45"/>
      <c r="P13" s="59"/>
      <c r="Q13"/>
      <c r="R13"/>
    </row>
    <row r="14" spans="1:18" s="2" customFormat="1" ht="15.6" x14ac:dyDescent="0.3">
      <c r="A14" s="5"/>
      <c r="B14" s="2" t="s">
        <v>84</v>
      </c>
      <c r="D14" s="13"/>
      <c r="E14" s="2" t="s">
        <v>110</v>
      </c>
      <c r="L14" s="40"/>
      <c r="O14" s="45"/>
      <c r="P14" s="59"/>
      <c r="Q14"/>
      <c r="R14"/>
    </row>
    <row r="15" spans="1:18" s="2" customFormat="1" ht="15" x14ac:dyDescent="0.25">
      <c r="D15" s="13"/>
      <c r="E15" s="2" t="s">
        <v>111</v>
      </c>
      <c r="L15" s="60"/>
      <c r="M15" s="45"/>
      <c r="N15" s="45"/>
      <c r="O15" s="45"/>
      <c r="P15" s="59"/>
      <c r="Q15" s="8"/>
      <c r="R15" s="8"/>
    </row>
    <row r="16" spans="1:18" s="2" customFormat="1" ht="15" x14ac:dyDescent="0.25">
      <c r="D16" s="13"/>
      <c r="L16" s="36" t="s">
        <v>53</v>
      </c>
      <c r="M16" s="23"/>
      <c r="N16" s="23"/>
      <c r="O16" s="23"/>
      <c r="P16" s="61"/>
      <c r="Q16" s="8"/>
      <c r="R16" s="8"/>
    </row>
    <row r="17" spans="1:18" s="2" customFormat="1" ht="15.6" x14ac:dyDescent="0.3">
      <c r="A17" s="1" t="s">
        <v>36</v>
      </c>
      <c r="B17" s="1"/>
      <c r="C17" s="1" t="s">
        <v>9</v>
      </c>
      <c r="D17" s="18">
        <f>D5+D13</f>
        <v>0</v>
      </c>
      <c r="E17" s="1" t="s">
        <v>51</v>
      </c>
      <c r="L17" s="37"/>
      <c r="M17" s="21"/>
      <c r="N17" s="21"/>
      <c r="O17" s="21"/>
      <c r="P17" s="55"/>
      <c r="Q17"/>
      <c r="R17"/>
    </row>
    <row r="18" spans="1:18" s="2" customFormat="1" ht="15" x14ac:dyDescent="0.25">
      <c r="D18" s="13"/>
      <c r="L18" s="38">
        <v>61940.01</v>
      </c>
      <c r="M18" s="39" t="s">
        <v>116</v>
      </c>
      <c r="N18" s="39"/>
      <c r="O18" s="45"/>
      <c r="P18" s="59"/>
      <c r="Q18"/>
      <c r="R18"/>
    </row>
    <row r="19" spans="1:18" s="2" customFormat="1" ht="15" x14ac:dyDescent="0.25">
      <c r="A19" s="2" t="s">
        <v>30</v>
      </c>
      <c r="C19" s="2" t="s">
        <v>11</v>
      </c>
      <c r="D19" s="13">
        <f>D5*1.5%</f>
        <v>0</v>
      </c>
      <c r="E19" s="2" t="s">
        <v>89</v>
      </c>
      <c r="L19" s="40"/>
      <c r="O19" s="45"/>
      <c r="P19" s="59"/>
      <c r="Q19"/>
      <c r="R19"/>
    </row>
    <row r="20" spans="1:18" s="2" customFormat="1" ht="15" x14ac:dyDescent="0.25">
      <c r="D20" s="13"/>
      <c r="E20" s="2" t="s">
        <v>66</v>
      </c>
      <c r="L20" s="60"/>
      <c r="M20" s="45"/>
      <c r="N20" s="45"/>
      <c r="O20" s="45"/>
      <c r="P20" s="59"/>
      <c r="Q20" s="8"/>
      <c r="R20" s="8"/>
    </row>
    <row r="21" spans="1:18" s="2" customFormat="1" ht="15.6" x14ac:dyDescent="0.3">
      <c r="A21" s="4" t="s">
        <v>7</v>
      </c>
      <c r="B21" s="4"/>
      <c r="D21" s="13"/>
      <c r="L21" s="36" t="s">
        <v>39</v>
      </c>
      <c r="M21" s="23"/>
      <c r="N21" s="23"/>
      <c r="O21" s="23"/>
      <c r="P21" s="55"/>
      <c r="Q21" s="8"/>
      <c r="R21" s="8"/>
    </row>
    <row r="22" spans="1:18" s="2" customFormat="1" ht="15" x14ac:dyDescent="0.25">
      <c r="A22" s="2" t="s">
        <v>31</v>
      </c>
      <c r="D22" s="13"/>
      <c r="L22" s="37"/>
      <c r="M22" s="21"/>
      <c r="N22" s="21"/>
      <c r="O22" s="21"/>
      <c r="P22" s="55"/>
      <c r="Q22"/>
      <c r="R22"/>
    </row>
    <row r="23" spans="1:18" s="2" customFormat="1" ht="15" x14ac:dyDescent="0.25">
      <c r="B23" s="6" t="s">
        <v>92</v>
      </c>
      <c r="D23" s="13">
        <f>D5+D19</f>
        <v>0</v>
      </c>
      <c r="E23" s="2" t="s">
        <v>94</v>
      </c>
      <c r="L23" s="38">
        <v>70274.94</v>
      </c>
      <c r="M23" s="39" t="s">
        <v>116</v>
      </c>
      <c r="N23" s="39"/>
      <c r="O23" s="45"/>
      <c r="P23" s="59"/>
      <c r="Q23"/>
      <c r="R23"/>
    </row>
    <row r="24" spans="1:18" s="2" customFormat="1" ht="15" x14ac:dyDescent="0.25">
      <c r="B24" s="6" t="s">
        <v>4</v>
      </c>
      <c r="D24" s="13">
        <f>D13</f>
        <v>0</v>
      </c>
      <c r="E24" s="2" t="s">
        <v>33</v>
      </c>
      <c r="L24" s="40"/>
      <c r="O24" s="45"/>
      <c r="P24" s="59"/>
      <c r="Q24"/>
      <c r="R24"/>
    </row>
    <row r="25" spans="1:18" s="2" customFormat="1" ht="15" x14ac:dyDescent="0.25">
      <c r="B25" s="6" t="s">
        <v>32</v>
      </c>
      <c r="D25" s="13">
        <f>D11</f>
        <v>0</v>
      </c>
      <c r="E25" s="2" t="s">
        <v>33</v>
      </c>
      <c r="L25" s="60"/>
      <c r="M25" s="45"/>
      <c r="N25" s="45"/>
      <c r="O25" s="45"/>
      <c r="P25" s="59"/>
      <c r="Q25"/>
      <c r="R25"/>
    </row>
    <row r="26" spans="1:18" s="2" customFormat="1" ht="16.2" thickBot="1" x14ac:dyDescent="0.35">
      <c r="B26" s="6"/>
      <c r="D26" s="13"/>
      <c r="L26" s="49" t="s">
        <v>56</v>
      </c>
      <c r="M26" s="62"/>
      <c r="N26" s="62"/>
      <c r="O26" s="64">
        <v>184500</v>
      </c>
      <c r="P26" s="44" t="s">
        <v>117</v>
      </c>
    </row>
    <row r="27" spans="1:18" s="2" customFormat="1" ht="15.6" x14ac:dyDescent="0.3">
      <c r="B27" s="42" t="s">
        <v>71</v>
      </c>
      <c r="D27" s="13"/>
    </row>
    <row r="28" spans="1:18" s="2" customFormat="1" ht="15" x14ac:dyDescent="0.25">
      <c r="B28" s="6" t="s">
        <v>60</v>
      </c>
      <c r="D28" s="13">
        <f>SUM(D23:D25)</f>
        <v>0</v>
      </c>
    </row>
    <row r="29" spans="1:18" s="2" customFormat="1" ht="15" x14ac:dyDescent="0.25">
      <c r="B29" s="6" t="s">
        <v>61</v>
      </c>
      <c r="D29" s="13">
        <f>+D28*0.3</f>
        <v>0</v>
      </c>
    </row>
    <row r="30" spans="1:18" s="2" customFormat="1" ht="15" x14ac:dyDescent="0.25">
      <c r="B30" s="6"/>
      <c r="D30" s="13"/>
    </row>
    <row r="31" spans="1:18" s="2" customFormat="1" ht="15.6" x14ac:dyDescent="0.3">
      <c r="A31" s="1" t="s">
        <v>72</v>
      </c>
      <c r="B31" s="47"/>
      <c r="D31" s="18">
        <f>+D28+D29</f>
        <v>0</v>
      </c>
    </row>
    <row r="32" spans="1:18" s="2" customFormat="1" ht="15" x14ac:dyDescent="0.25">
      <c r="B32" s="6"/>
      <c r="D32" s="13"/>
    </row>
    <row r="33" spans="1:31" s="2" customFormat="1" ht="15.6" x14ac:dyDescent="0.3">
      <c r="B33" s="7" t="s">
        <v>34</v>
      </c>
      <c r="C33" s="2" t="s">
        <v>15</v>
      </c>
      <c r="D33" s="18">
        <f>+D31*0.18</f>
        <v>0</v>
      </c>
      <c r="E33" s="2" t="s">
        <v>73</v>
      </c>
    </row>
    <row r="34" spans="1:31" s="2" customFormat="1" ht="15" x14ac:dyDescent="0.25">
      <c r="D34" s="13"/>
    </row>
    <row r="35" spans="1:31" s="2" customFormat="1" ht="15" x14ac:dyDescent="0.25">
      <c r="A35" s="2" t="s">
        <v>98</v>
      </c>
      <c r="C35" s="2" t="s">
        <v>17</v>
      </c>
      <c r="D35" s="17">
        <v>0</v>
      </c>
      <c r="E35" s="2" t="s">
        <v>113</v>
      </c>
    </row>
    <row r="36" spans="1:31" s="2" customFormat="1" ht="15" x14ac:dyDescent="0.25">
      <c r="D36" s="13"/>
    </row>
    <row r="37" spans="1:31" s="2" customFormat="1" ht="15" x14ac:dyDescent="0.25">
      <c r="A37" s="2" t="s">
        <v>19</v>
      </c>
      <c r="C37" s="2" t="s">
        <v>18</v>
      </c>
      <c r="D37" s="17">
        <v>0</v>
      </c>
      <c r="E37" s="2" t="s">
        <v>21</v>
      </c>
    </row>
    <row r="38" spans="1:31" s="2" customFormat="1" ht="15" x14ac:dyDescent="0.25">
      <c r="D38" s="13"/>
      <c r="E38" s="2" t="s">
        <v>22</v>
      </c>
    </row>
    <row r="39" spans="1:31" s="2" customFormat="1" ht="15" x14ac:dyDescent="0.25">
      <c r="D39" s="13"/>
      <c r="R39" s="8"/>
    </row>
    <row r="40" spans="1:31" s="2" customFormat="1" ht="15.6" x14ac:dyDescent="0.3">
      <c r="A40" s="2" t="s">
        <v>23</v>
      </c>
      <c r="C40" s="2" t="s">
        <v>20</v>
      </c>
      <c r="D40" s="17">
        <v>0</v>
      </c>
      <c r="E40" s="2" t="s">
        <v>75</v>
      </c>
      <c r="L40" s="1"/>
      <c r="M40" s="1"/>
      <c r="R40"/>
    </row>
    <row r="41" spans="1:31" s="2" customFormat="1" ht="15.6" x14ac:dyDescent="0.3">
      <c r="D41" s="13"/>
      <c r="E41" s="2" t="s">
        <v>103</v>
      </c>
      <c r="L41" s="1"/>
      <c r="M41" s="1"/>
      <c r="R41"/>
    </row>
    <row r="42" spans="1:31" s="2" customFormat="1" ht="15" x14ac:dyDescent="0.25">
      <c r="D42" s="13"/>
      <c r="R42"/>
    </row>
    <row r="43" spans="1:31" s="2" customFormat="1" ht="15.6" x14ac:dyDescent="0.3">
      <c r="A43" s="2" t="s">
        <v>102</v>
      </c>
      <c r="B43" s="5"/>
      <c r="C43" s="20"/>
      <c r="D43" s="13"/>
      <c r="R43"/>
      <c r="V43" s="21" t="s">
        <v>123</v>
      </c>
      <c r="W43"/>
      <c r="X43"/>
      <c r="Y43"/>
    </row>
    <row r="44" spans="1:31" s="2" customFormat="1" ht="15.6" x14ac:dyDescent="0.3">
      <c r="B44" s="1" t="s">
        <v>40</v>
      </c>
      <c r="D44" s="26" t="s">
        <v>46</v>
      </c>
      <c r="E44" s="1" t="s">
        <v>44</v>
      </c>
      <c r="F44" s="1"/>
      <c r="G44" s="1"/>
      <c r="H44" s="1"/>
      <c r="I44" s="1"/>
      <c r="J44" s="1"/>
      <c r="K44" s="1"/>
      <c r="R44" s="8"/>
      <c r="V44" s="8" t="s">
        <v>42</v>
      </c>
      <c r="W44" s="8" t="s">
        <v>41</v>
      </c>
      <c r="X44" s="8"/>
      <c r="Y44" s="8"/>
    </row>
    <row r="45" spans="1:31" s="2" customFormat="1" ht="15.6" x14ac:dyDescent="0.3">
      <c r="B45" s="1" t="s">
        <v>41</v>
      </c>
      <c r="D45" s="26" t="s">
        <v>46</v>
      </c>
      <c r="E45" s="1" t="s">
        <v>45</v>
      </c>
      <c r="F45" s="1"/>
      <c r="G45" s="1"/>
      <c r="H45" s="1"/>
      <c r="I45" s="1"/>
      <c r="J45" s="1"/>
      <c r="K45" s="1"/>
      <c r="R45" s="8"/>
      <c r="V45"/>
      <c r="W45"/>
      <c r="X45"/>
      <c r="Y45"/>
    </row>
    <row r="46" spans="1:31" s="2" customFormat="1" ht="15.6" x14ac:dyDescent="0.3">
      <c r="C46" s="20"/>
      <c r="D46" s="13"/>
      <c r="R46"/>
      <c r="V46" s="10" t="s">
        <v>46</v>
      </c>
      <c r="W46" t="s">
        <v>12</v>
      </c>
      <c r="X46" t="s">
        <v>43</v>
      </c>
      <c r="Y46" t="s">
        <v>13</v>
      </c>
      <c r="Z46" s="45" t="s">
        <v>50</v>
      </c>
      <c r="AA46" s="10" t="s">
        <v>46</v>
      </c>
      <c r="AB46" t="s">
        <v>12</v>
      </c>
      <c r="AC46" t="s">
        <v>43</v>
      </c>
      <c r="AD46" t="s">
        <v>13</v>
      </c>
      <c r="AE46" s="9" t="s">
        <v>50</v>
      </c>
    </row>
    <row r="47" spans="1:31" s="2" customFormat="1" ht="15.6" x14ac:dyDescent="0.3">
      <c r="B47" s="2" t="s">
        <v>10</v>
      </c>
      <c r="C47" s="2" t="s">
        <v>24</v>
      </c>
      <c r="D47" s="13" t="str">
        <f>IF(D44="Select one","Select plan!!",(IF(D45="Select one","Select tier!!",VLOOKUP(D44,V47:Z54,X56,FALSE))))</f>
        <v>Select plan!!</v>
      </c>
      <c r="E47" s="41" t="s">
        <v>64</v>
      </c>
      <c r="R47"/>
      <c r="V47" s="45" t="s">
        <v>59</v>
      </c>
      <c r="W47" s="34">
        <f>1717*12</f>
        <v>20604</v>
      </c>
      <c r="X47" s="34">
        <f>3091*12</f>
        <v>37092</v>
      </c>
      <c r="Y47" s="34">
        <f>4808*12</f>
        <v>57696</v>
      </c>
      <c r="Z47" s="34">
        <v>0</v>
      </c>
      <c r="AA47" s="45" t="s">
        <v>59</v>
      </c>
      <c r="AB47" s="29">
        <f>(+W48*0.01)+(+W47-W48)</f>
        <v>5361.96</v>
      </c>
      <c r="AC47" s="29">
        <f>(+X48*0.02)+(X47-X48)</f>
        <v>9938.16</v>
      </c>
      <c r="AD47" s="29">
        <f>(+Y48*0.03)+(Y47-Y48)</f>
        <v>15885.119999999999</v>
      </c>
      <c r="AE47" s="11">
        <v>0</v>
      </c>
    </row>
    <row r="48" spans="1:31" s="2" customFormat="1" ht="15.6" x14ac:dyDescent="0.3">
      <c r="D48" s="13"/>
      <c r="E48" s="41" t="s">
        <v>70</v>
      </c>
      <c r="R48"/>
      <c r="V48" s="46" t="s">
        <v>105</v>
      </c>
      <c r="W48" s="53">
        <f>1283*12</f>
        <v>15396</v>
      </c>
      <c r="X48" s="53">
        <f>2309*12</f>
        <v>27708</v>
      </c>
      <c r="Y48" s="53">
        <f>3592*12</f>
        <v>43104</v>
      </c>
      <c r="Z48" s="53">
        <v>0</v>
      </c>
      <c r="AA48" s="46" t="s">
        <v>104</v>
      </c>
      <c r="AB48" s="30">
        <f>+W48*0.01</f>
        <v>153.96</v>
      </c>
      <c r="AC48" s="30">
        <f>+X48*0.02</f>
        <v>554.16</v>
      </c>
      <c r="AD48" s="30">
        <f>+Y48*0.03</f>
        <v>1293.1199999999999</v>
      </c>
      <c r="AE48" s="28">
        <v>0</v>
      </c>
    </row>
    <row r="49" spans="1:31" s="2" customFormat="1" ht="15.6" x14ac:dyDescent="0.3">
      <c r="B49" s="32" t="s">
        <v>67</v>
      </c>
      <c r="C49" s="32"/>
      <c r="D49" s="33">
        <f>IFERROR(VLOOKUP(D44,AA47:AE54,AC56,FALSE), 0)*-1</f>
        <v>0</v>
      </c>
      <c r="E49" s="1" t="s">
        <v>63</v>
      </c>
      <c r="V49" s="45" t="s">
        <v>120</v>
      </c>
      <c r="W49" s="34">
        <f>1717*12</f>
        <v>20604</v>
      </c>
      <c r="X49" s="34">
        <f>3091*12</f>
        <v>37092</v>
      </c>
      <c r="Y49" s="34">
        <f>4808*12</f>
        <v>57696</v>
      </c>
      <c r="Z49" s="34">
        <v>0</v>
      </c>
      <c r="AA49" s="45" t="s">
        <v>87</v>
      </c>
      <c r="AB49" s="29">
        <f>(+W48*0.01)+(+W49-W48)</f>
        <v>5361.96</v>
      </c>
      <c r="AC49" s="29">
        <f>(+X48*0.02)+(X49-X48)</f>
        <v>9938.16</v>
      </c>
      <c r="AD49" s="29">
        <f>(+Y48*0.03)+(Y49-Y48)</f>
        <v>15885.119999999999</v>
      </c>
      <c r="AE49" s="11">
        <v>0</v>
      </c>
    </row>
    <row r="50" spans="1:31" s="2" customFormat="1" ht="15" x14ac:dyDescent="0.25">
      <c r="D50" s="13"/>
      <c r="V50" s="46" t="s">
        <v>121</v>
      </c>
      <c r="W50" s="53">
        <f>1283*12</f>
        <v>15396</v>
      </c>
      <c r="X50" s="53">
        <f>2309*12</f>
        <v>27708</v>
      </c>
      <c r="Y50" s="53">
        <f>3592*12</f>
        <v>43104</v>
      </c>
      <c r="Z50" s="53">
        <v>0</v>
      </c>
      <c r="AA50" s="46" t="s">
        <v>85</v>
      </c>
      <c r="AB50" s="30">
        <f>(+W50*0.01)+(+W50-W48)</f>
        <v>153.96</v>
      </c>
      <c r="AC50" s="30">
        <f>(+X50*0.02)+(X50-X48)</f>
        <v>554.16</v>
      </c>
      <c r="AD50" s="30">
        <f>(+Y50*0.03)+(Y50-Y48)</f>
        <v>1293.1199999999999</v>
      </c>
      <c r="AE50" s="28">
        <v>0</v>
      </c>
    </row>
    <row r="51" spans="1:31" s="2" customFormat="1" ht="15" x14ac:dyDescent="0.25">
      <c r="D51" s="13"/>
      <c r="V51" s="45" t="s">
        <v>86</v>
      </c>
      <c r="W51" s="34">
        <f>977*12</f>
        <v>11724</v>
      </c>
      <c r="X51" s="34">
        <f>1759*12</f>
        <v>21108</v>
      </c>
      <c r="Y51" s="34">
        <f>2736*12</f>
        <v>32832</v>
      </c>
      <c r="Z51" s="34">
        <v>0</v>
      </c>
      <c r="AA51" s="45" t="s">
        <v>86</v>
      </c>
      <c r="AB51" s="31">
        <f>+W51*0.01</f>
        <v>117.24000000000001</v>
      </c>
      <c r="AC51" s="31">
        <f>+X51*0.02</f>
        <v>422.16</v>
      </c>
      <c r="AD51" s="31">
        <f>+Y51*0.03</f>
        <v>984.95999999999992</v>
      </c>
      <c r="AE51" s="11">
        <v>0</v>
      </c>
    </row>
    <row r="52" spans="1:31" s="2" customFormat="1" ht="15.6" x14ac:dyDescent="0.3">
      <c r="B52" s="1" t="s">
        <v>55</v>
      </c>
      <c r="C52" s="20"/>
      <c r="D52" s="27" t="s">
        <v>46</v>
      </c>
      <c r="E52" s="1" t="s">
        <v>44</v>
      </c>
      <c r="F52" s="1"/>
      <c r="V52" s="45" t="s">
        <v>88</v>
      </c>
      <c r="W52" s="34">
        <f>977*12</f>
        <v>11724</v>
      </c>
      <c r="X52" s="34">
        <f>1759*12</f>
        <v>21108</v>
      </c>
      <c r="Y52" s="34">
        <f>2736*12</f>
        <v>32832</v>
      </c>
      <c r="Z52" s="34">
        <v>0</v>
      </c>
      <c r="AA52" s="45" t="s">
        <v>88</v>
      </c>
      <c r="AB52" s="31">
        <f>+W52*0.01</f>
        <v>117.24000000000001</v>
      </c>
      <c r="AC52" s="31">
        <f>+X52*0.02</f>
        <v>422.16</v>
      </c>
      <c r="AD52" s="31">
        <f>+Y52*0.03</f>
        <v>984.95999999999992</v>
      </c>
      <c r="AE52" s="11">
        <v>0</v>
      </c>
    </row>
    <row r="53" spans="1:31" s="2" customFormat="1" ht="15.6" x14ac:dyDescent="0.3">
      <c r="B53" s="1" t="s">
        <v>47</v>
      </c>
      <c r="D53" s="26" t="s">
        <v>46</v>
      </c>
      <c r="E53" s="1" t="s">
        <v>45</v>
      </c>
      <c r="F53" s="1"/>
      <c r="V53" s="45" t="s">
        <v>50</v>
      </c>
      <c r="W53" s="11">
        <v>0</v>
      </c>
      <c r="X53" s="11">
        <v>0</v>
      </c>
      <c r="Y53" s="11">
        <v>0</v>
      </c>
      <c r="Z53" s="11">
        <v>0</v>
      </c>
      <c r="AA53" s="45" t="s">
        <v>50</v>
      </c>
      <c r="AB53" s="11">
        <v>0</v>
      </c>
      <c r="AC53" s="11">
        <v>0</v>
      </c>
      <c r="AD53" s="11">
        <v>0</v>
      </c>
      <c r="AE53" s="11">
        <v>0</v>
      </c>
    </row>
    <row r="54" spans="1:31" s="2" customFormat="1" ht="15.6" x14ac:dyDescent="0.3">
      <c r="B54" s="1"/>
      <c r="D54" s="14"/>
      <c r="E54" s="1"/>
      <c r="F54" s="1"/>
      <c r="V54" s="9"/>
      <c r="W54" s="11"/>
      <c r="X54" s="11"/>
      <c r="Y54" s="11"/>
      <c r="Z54" s="11"/>
      <c r="AA54" s="9"/>
      <c r="AB54" s="11"/>
      <c r="AC54" s="11"/>
      <c r="AD54" s="11"/>
    </row>
    <row r="55" spans="1:31" s="2" customFormat="1" ht="15" x14ac:dyDescent="0.25">
      <c r="B55" s="2" t="s">
        <v>14</v>
      </c>
      <c r="C55" s="2" t="s">
        <v>26</v>
      </c>
      <c r="D55" s="13" t="str">
        <f>IF(D52="Select one","Select plan!!",(IF(D53="Select one","Select tier!!",VLOOKUP(D52,V58:Z62,X64,FALSE))))</f>
        <v>Select plan!!</v>
      </c>
      <c r="V55" s="9"/>
      <c r="W55" s="45"/>
      <c r="X55" s="45"/>
      <c r="Y55" s="45"/>
      <c r="Z55" s="9"/>
      <c r="AA55" s="9"/>
      <c r="AB55" s="15"/>
      <c r="AC55"/>
      <c r="AD55"/>
    </row>
    <row r="56" spans="1:31" s="2" customFormat="1" ht="15" x14ac:dyDescent="0.25">
      <c r="D56" s="13"/>
      <c r="V56" s="9" t="s">
        <v>48</v>
      </c>
      <c r="W56" s="45"/>
      <c r="X56" s="45">
        <f>IF(D45="single",2,(IF(D45="family",4,(IF(D45="opt out",5,3)))))</f>
        <v>3</v>
      </c>
      <c r="Y56" s="45"/>
      <c r="Z56" s="9"/>
      <c r="AA56" s="9" t="s">
        <v>48</v>
      </c>
      <c r="AB56" s="9"/>
      <c r="AC56" s="9">
        <f>IF(D45="single",2,(IF(D45="family",4,(IF(D45="opt out",5,3)))))</f>
        <v>3</v>
      </c>
      <c r="AD56" s="9"/>
    </row>
    <row r="57" spans="1:31" s="2" customFormat="1" ht="15" x14ac:dyDescent="0.25">
      <c r="A57" s="2" t="s">
        <v>16</v>
      </c>
      <c r="C57" s="2" t="s">
        <v>35</v>
      </c>
      <c r="D57" s="17">
        <v>0</v>
      </c>
      <c r="E57" s="2" t="s">
        <v>79</v>
      </c>
      <c r="V57" s="9"/>
      <c r="W57" s="45"/>
      <c r="X57" s="45"/>
      <c r="Y57" s="45"/>
      <c r="Z57" s="9"/>
    </row>
    <row r="58" spans="1:31" s="2" customFormat="1" ht="15" x14ac:dyDescent="0.25">
      <c r="D58" s="13"/>
      <c r="E58" s="2" t="s">
        <v>78</v>
      </c>
      <c r="V58" s="12" t="s">
        <v>46</v>
      </c>
      <c r="W58" s="45" t="s">
        <v>12</v>
      </c>
      <c r="X58" s="45" t="s">
        <v>43</v>
      </c>
      <c r="Y58" s="45" t="s">
        <v>13</v>
      </c>
      <c r="Z58" s="9" t="s">
        <v>50</v>
      </c>
    </row>
    <row r="59" spans="1:31" s="2" customFormat="1" ht="15" x14ac:dyDescent="0.25">
      <c r="D59" s="13"/>
      <c r="E59" s="2" t="s">
        <v>25</v>
      </c>
      <c r="V59" s="45" t="s">
        <v>107</v>
      </c>
      <c r="W59" s="34">
        <f>40*12</f>
        <v>480</v>
      </c>
      <c r="X59" s="34">
        <f>72*12</f>
        <v>864</v>
      </c>
      <c r="Y59" s="34">
        <f>112*12</f>
        <v>1344</v>
      </c>
      <c r="Z59" s="52">
        <v>0</v>
      </c>
    </row>
    <row r="60" spans="1:31" s="2" customFormat="1" ht="15" x14ac:dyDescent="0.25">
      <c r="D60" s="13"/>
      <c r="V60" s="45" t="s">
        <v>106</v>
      </c>
      <c r="W60" s="34">
        <f>87*12</f>
        <v>1044</v>
      </c>
      <c r="X60" s="34">
        <f>157*12</f>
        <v>1884</v>
      </c>
      <c r="Y60" s="34">
        <f>244*12</f>
        <v>2928</v>
      </c>
      <c r="Z60" s="52">
        <v>0</v>
      </c>
    </row>
    <row r="61" spans="1:31" s="2" customFormat="1" ht="15" x14ac:dyDescent="0.25">
      <c r="A61" s="2" t="s">
        <v>69</v>
      </c>
      <c r="C61" s="2" t="s">
        <v>52</v>
      </c>
      <c r="D61" s="16">
        <f>D17*0.011</f>
        <v>0</v>
      </c>
      <c r="E61" s="2" t="s">
        <v>96</v>
      </c>
      <c r="V61" s="46" t="s">
        <v>112</v>
      </c>
      <c r="W61" s="28">
        <f>70*12</f>
        <v>840</v>
      </c>
      <c r="X61" s="28">
        <f>126*12</f>
        <v>1512</v>
      </c>
      <c r="Y61" s="28">
        <f>196*12</f>
        <v>2352</v>
      </c>
      <c r="Z61" s="63">
        <v>0</v>
      </c>
    </row>
    <row r="62" spans="1:31" s="2" customFormat="1" ht="15.6" thickBot="1" x14ac:dyDescent="0.3">
      <c r="D62" s="13"/>
      <c r="V62" s="9" t="s">
        <v>50</v>
      </c>
      <c r="W62" s="11">
        <v>0</v>
      </c>
      <c r="X62" s="11">
        <v>0</v>
      </c>
      <c r="Y62" s="11">
        <v>0</v>
      </c>
      <c r="Z62" s="11">
        <v>0</v>
      </c>
    </row>
    <row r="63" spans="1:31" s="2" customFormat="1" ht="16.2" thickBot="1" x14ac:dyDescent="0.35">
      <c r="B63" s="1" t="s">
        <v>36</v>
      </c>
      <c r="C63" s="1"/>
      <c r="D63" s="51" t="e">
        <f>D61+D57+D55+D47+D40+D37+D35+D33+D19+D17+D49</f>
        <v>#VALUE!</v>
      </c>
      <c r="E63" s="1" t="s">
        <v>49</v>
      </c>
      <c r="V63" s="9"/>
      <c r="W63" s="9"/>
      <c r="X63" s="9"/>
      <c r="Y63" s="9"/>
      <c r="Z63" s="9"/>
    </row>
    <row r="64" spans="1:31" s="2" customFormat="1" ht="15.6" x14ac:dyDescent="0.3">
      <c r="D64" s="13"/>
      <c r="E64" s="1" t="s">
        <v>74</v>
      </c>
      <c r="S64" s="9"/>
      <c r="T64" s="9"/>
      <c r="U64" s="9"/>
      <c r="V64" s="45" t="s">
        <v>122</v>
      </c>
      <c r="W64" s="9"/>
      <c r="X64" s="9">
        <f>IF(D53="single",2,IF(D53="family",4,IF(D53="optout",5,3)))</f>
        <v>3</v>
      </c>
      <c r="Y64" s="9"/>
      <c r="Z64" s="9"/>
    </row>
    <row r="65" spans="1:25" s="2" customFormat="1" ht="15" x14ac:dyDescent="0.25">
      <c r="D65" s="13"/>
      <c r="S65" s="9"/>
      <c r="T65" s="9"/>
      <c r="U65" s="9"/>
      <c r="V65" s="9"/>
      <c r="W65" s="9"/>
      <c r="X65" s="9"/>
      <c r="Y65" s="9"/>
    </row>
    <row r="66" spans="1:25" s="2" customFormat="1" ht="15" x14ac:dyDescent="0.25">
      <c r="D66" s="13"/>
      <c r="S66" s="9"/>
      <c r="T66" s="9"/>
      <c r="U66" s="9"/>
      <c r="V66" s="9"/>
    </row>
    <row r="67" spans="1:25" s="2" customFormat="1" ht="15" x14ac:dyDescent="0.25">
      <c r="D67" s="13"/>
      <c r="S67" s="21"/>
      <c r="V67" s="9"/>
    </row>
    <row r="68" spans="1:25" s="2" customFormat="1" ht="15" x14ac:dyDescent="0.25">
      <c r="D68" s="13"/>
      <c r="V68" s="9"/>
      <c r="W68" s="25"/>
      <c r="X68" s="25"/>
      <c r="Y68" s="25"/>
    </row>
    <row r="69" spans="1:25" s="2" customFormat="1" ht="15" x14ac:dyDescent="0.25">
      <c r="D69" s="13"/>
    </row>
    <row r="70" spans="1:25" s="2" customFormat="1" ht="15" x14ac:dyDescent="0.25">
      <c r="D70" s="13"/>
    </row>
    <row r="71" spans="1:25" s="2" customFormat="1" ht="15" x14ac:dyDescent="0.25">
      <c r="D71" s="13"/>
    </row>
    <row r="72" spans="1:25" s="2" customFormat="1" ht="15" x14ac:dyDescent="0.25">
      <c r="D72" s="13"/>
    </row>
    <row r="73" spans="1:25" s="2" customFormat="1" ht="15" x14ac:dyDescent="0.25">
      <c r="A73" s="2" t="s">
        <v>99</v>
      </c>
      <c r="D73" s="13"/>
    </row>
    <row r="74" spans="1:25" s="2" customFormat="1" ht="15" x14ac:dyDescent="0.25">
      <c r="D74" s="13"/>
    </row>
    <row r="75" spans="1:25" s="2" customFormat="1" ht="15" x14ac:dyDescent="0.25">
      <c r="D75" s="13"/>
    </row>
    <row r="76" spans="1:25" s="2" customFormat="1" ht="15" x14ac:dyDescent="0.25">
      <c r="D76" s="13"/>
    </row>
    <row r="77" spans="1:25" s="2" customFormat="1" ht="15" x14ac:dyDescent="0.25">
      <c r="D77" s="13"/>
    </row>
    <row r="78" spans="1:25" s="2" customFormat="1" ht="15" x14ac:dyDescent="0.25">
      <c r="D78" s="13"/>
    </row>
    <row r="79" spans="1:25" s="2" customFormat="1" ht="15" x14ac:dyDescent="0.25">
      <c r="D79" s="13"/>
    </row>
    <row r="80" spans="1:25" s="2" customFormat="1" ht="15" x14ac:dyDescent="0.25">
      <c r="D80" s="13"/>
    </row>
    <row r="81" spans="4:4" s="2" customFormat="1" ht="15" x14ac:dyDescent="0.25">
      <c r="D81" s="13"/>
    </row>
    <row r="82" spans="4:4" s="2" customFormat="1" ht="15" x14ac:dyDescent="0.25">
      <c r="D82" s="13"/>
    </row>
    <row r="83" spans="4:4" s="2" customFormat="1" ht="15" x14ac:dyDescent="0.25">
      <c r="D83" s="13"/>
    </row>
    <row r="84" spans="4:4" s="2" customFormat="1" ht="15" x14ac:dyDescent="0.25">
      <c r="D84" s="13"/>
    </row>
    <row r="85" spans="4:4" s="2" customFormat="1" ht="15" x14ac:dyDescent="0.25">
      <c r="D85" s="13"/>
    </row>
    <row r="86" spans="4:4" s="2" customFormat="1" ht="15" x14ac:dyDescent="0.25">
      <c r="D86" s="13"/>
    </row>
    <row r="87" spans="4:4" s="2" customFormat="1" ht="15" x14ac:dyDescent="0.25">
      <c r="D87" s="13"/>
    </row>
    <row r="88" spans="4:4" s="2" customFormat="1" ht="15" x14ac:dyDescent="0.25">
      <c r="D88" s="13"/>
    </row>
    <row r="89" spans="4:4" s="2" customFormat="1" ht="15" x14ac:dyDescent="0.25">
      <c r="D89" s="13"/>
    </row>
    <row r="90" spans="4:4" s="2" customFormat="1" ht="15" x14ac:dyDescent="0.25">
      <c r="D90" s="13"/>
    </row>
    <row r="91" spans="4:4" s="2" customFormat="1" ht="15" x14ac:dyDescent="0.25">
      <c r="D91" s="13"/>
    </row>
    <row r="92" spans="4:4" s="2" customFormat="1" ht="15" x14ac:dyDescent="0.25">
      <c r="D92" s="13"/>
    </row>
    <row r="93" spans="4:4" s="2" customFormat="1" ht="15" x14ac:dyDescent="0.25">
      <c r="D93" s="13"/>
    </row>
    <row r="94" spans="4:4" s="2" customFormat="1" ht="15" x14ac:dyDescent="0.25">
      <c r="D94" s="13"/>
    </row>
    <row r="95" spans="4:4" s="2" customFormat="1" ht="15" x14ac:dyDescent="0.25">
      <c r="D95" s="13"/>
    </row>
    <row r="96" spans="4:4" s="2" customFormat="1" ht="15" x14ac:dyDescent="0.25">
      <c r="D96" s="13"/>
    </row>
    <row r="97" spans="4:4" s="2" customFormat="1" ht="15" x14ac:dyDescent="0.25">
      <c r="D97" s="13"/>
    </row>
    <row r="98" spans="4:4" s="2" customFormat="1" ht="15" x14ac:dyDescent="0.25">
      <c r="D98" s="13"/>
    </row>
    <row r="99" spans="4:4" s="2" customFormat="1" ht="15" x14ac:dyDescent="0.25">
      <c r="D99" s="13"/>
    </row>
    <row r="100" spans="4:4" s="2" customFormat="1" ht="15" x14ac:dyDescent="0.25">
      <c r="D100" s="13"/>
    </row>
    <row r="101" spans="4:4" s="2" customFormat="1" ht="15" x14ac:dyDescent="0.25">
      <c r="D101" s="13"/>
    </row>
    <row r="102" spans="4:4" s="2" customFormat="1" ht="15" x14ac:dyDescent="0.25">
      <c r="D102" s="13"/>
    </row>
    <row r="103" spans="4:4" s="2" customFormat="1" ht="15" x14ac:dyDescent="0.25">
      <c r="D103" s="13"/>
    </row>
    <row r="104" spans="4:4" s="2" customFormat="1" ht="15" x14ac:dyDescent="0.25">
      <c r="D104" s="13"/>
    </row>
    <row r="105" spans="4:4" s="2" customFormat="1" ht="15" x14ac:dyDescent="0.25">
      <c r="D105" s="13"/>
    </row>
    <row r="106" spans="4:4" s="2" customFormat="1" ht="15" x14ac:dyDescent="0.25">
      <c r="D106" s="13"/>
    </row>
    <row r="107" spans="4:4" s="2" customFormat="1" ht="15" x14ac:dyDescent="0.25">
      <c r="D107" s="13"/>
    </row>
    <row r="108" spans="4:4" s="2" customFormat="1" ht="15" x14ac:dyDescent="0.25">
      <c r="D108" s="13"/>
    </row>
    <row r="109" spans="4:4" s="2" customFormat="1" ht="15" x14ac:dyDescent="0.25">
      <c r="D109" s="13"/>
    </row>
    <row r="110" spans="4:4" s="2" customFormat="1" ht="15" x14ac:dyDescent="0.25">
      <c r="D110" s="13"/>
    </row>
    <row r="111" spans="4:4" s="2" customFormat="1" ht="15" x14ac:dyDescent="0.25">
      <c r="D111" s="13"/>
    </row>
    <row r="112" spans="4:4" s="2" customFormat="1" ht="15" x14ac:dyDescent="0.25">
      <c r="D112" s="13"/>
    </row>
    <row r="113" spans="4:4" s="2" customFormat="1" ht="15" x14ac:dyDescent="0.25">
      <c r="D113" s="13"/>
    </row>
    <row r="114" spans="4:4" s="2" customFormat="1" ht="15" x14ac:dyDescent="0.25">
      <c r="D114" s="13"/>
    </row>
    <row r="115" spans="4:4" s="2" customFormat="1" ht="15" x14ac:dyDescent="0.25">
      <c r="D115" s="13"/>
    </row>
    <row r="116" spans="4:4" s="2" customFormat="1" ht="15" x14ac:dyDescent="0.25">
      <c r="D116" s="13"/>
    </row>
    <row r="117" spans="4:4" s="2" customFormat="1" ht="15" x14ac:dyDescent="0.25">
      <c r="D117" s="13"/>
    </row>
    <row r="118" spans="4:4" s="2" customFormat="1" ht="15" x14ac:dyDescent="0.25">
      <c r="D118" s="13"/>
    </row>
    <row r="119" spans="4:4" s="2" customFormat="1" ht="15" x14ac:dyDescent="0.25">
      <c r="D119" s="13"/>
    </row>
    <row r="120" spans="4:4" s="2" customFormat="1" ht="15" x14ac:dyDescent="0.25">
      <c r="D120" s="13"/>
    </row>
    <row r="121" spans="4:4" s="2" customFormat="1" ht="15" x14ac:dyDescent="0.25">
      <c r="D121" s="13"/>
    </row>
    <row r="122" spans="4:4" s="2" customFormat="1" ht="15" x14ac:dyDescent="0.25">
      <c r="D122" s="13"/>
    </row>
    <row r="123" spans="4:4" s="2" customFormat="1" ht="15" x14ac:dyDescent="0.25">
      <c r="D123" s="13"/>
    </row>
    <row r="124" spans="4:4" s="2" customFormat="1" ht="15" x14ac:dyDescent="0.25">
      <c r="D124" s="13"/>
    </row>
    <row r="125" spans="4:4" s="2" customFormat="1" ht="15" x14ac:dyDescent="0.25">
      <c r="D125" s="13"/>
    </row>
    <row r="126" spans="4:4" s="2" customFormat="1" ht="15" x14ac:dyDescent="0.25">
      <c r="D126" s="13"/>
    </row>
    <row r="127" spans="4:4" s="2" customFormat="1" ht="15" x14ac:dyDescent="0.25">
      <c r="D127" s="13"/>
    </row>
    <row r="128" spans="4:4" s="2" customFormat="1" ht="15" x14ac:dyDescent="0.25">
      <c r="D128" s="13"/>
    </row>
    <row r="129" spans="4:4" s="2" customFormat="1" ht="15" x14ac:dyDescent="0.25">
      <c r="D129" s="13"/>
    </row>
    <row r="130" spans="4:4" s="2" customFormat="1" ht="15" x14ac:dyDescent="0.25">
      <c r="D130" s="13"/>
    </row>
    <row r="131" spans="4:4" s="2" customFormat="1" ht="15" x14ac:dyDescent="0.25">
      <c r="D131" s="13"/>
    </row>
    <row r="132" spans="4:4" s="2" customFormat="1" ht="15" x14ac:dyDescent="0.25">
      <c r="D132" s="13"/>
    </row>
    <row r="133" spans="4:4" s="2" customFormat="1" ht="15" x14ac:dyDescent="0.25">
      <c r="D133" s="13"/>
    </row>
    <row r="134" spans="4:4" s="2" customFormat="1" ht="15" x14ac:dyDescent="0.25">
      <c r="D134" s="13"/>
    </row>
    <row r="135" spans="4:4" s="2" customFormat="1" ht="15" x14ac:dyDescent="0.25">
      <c r="D135" s="13"/>
    </row>
    <row r="136" spans="4:4" s="2" customFormat="1" ht="15" x14ac:dyDescent="0.25">
      <c r="D136" s="13"/>
    </row>
    <row r="137" spans="4:4" s="2" customFormat="1" ht="15" x14ac:dyDescent="0.25">
      <c r="D137" s="13"/>
    </row>
    <row r="138" spans="4:4" s="2" customFormat="1" ht="15" x14ac:dyDescent="0.25">
      <c r="D138" s="13"/>
    </row>
    <row r="139" spans="4:4" s="2" customFormat="1" ht="15" x14ac:dyDescent="0.25">
      <c r="D139" s="13"/>
    </row>
    <row r="140" spans="4:4" s="2" customFormat="1" ht="15" x14ac:dyDescent="0.25">
      <c r="D140" s="13"/>
    </row>
    <row r="141" spans="4:4" s="2" customFormat="1" ht="15" x14ac:dyDescent="0.25">
      <c r="D141" s="13"/>
    </row>
    <row r="142" spans="4:4" s="2" customFormat="1" ht="15" x14ac:dyDescent="0.25">
      <c r="D142" s="13"/>
    </row>
    <row r="143" spans="4:4" s="2" customFormat="1" ht="15" x14ac:dyDescent="0.25">
      <c r="D143" s="13"/>
    </row>
    <row r="144" spans="4:4" s="2" customFormat="1" ht="15" x14ac:dyDescent="0.25">
      <c r="D144" s="13"/>
    </row>
    <row r="145" spans="4:4" s="2" customFormat="1" ht="15" x14ac:dyDescent="0.25">
      <c r="D145" s="13"/>
    </row>
    <row r="146" spans="4:4" s="2" customFormat="1" ht="15" x14ac:dyDescent="0.25">
      <c r="D146" s="13"/>
    </row>
    <row r="147" spans="4:4" s="2" customFormat="1" ht="15" x14ac:dyDescent="0.25">
      <c r="D147" s="13"/>
    </row>
    <row r="148" spans="4:4" s="2" customFormat="1" ht="15" x14ac:dyDescent="0.25">
      <c r="D148" s="13"/>
    </row>
    <row r="149" spans="4:4" s="2" customFormat="1" ht="15" x14ac:dyDescent="0.25">
      <c r="D149" s="13"/>
    </row>
    <row r="150" spans="4:4" s="2" customFormat="1" ht="15" x14ac:dyDescent="0.25">
      <c r="D150" s="13"/>
    </row>
    <row r="151" spans="4:4" s="2" customFormat="1" ht="15" x14ac:dyDescent="0.25">
      <c r="D151" s="13"/>
    </row>
    <row r="152" spans="4:4" s="2" customFormat="1" ht="15" x14ac:dyDescent="0.25">
      <c r="D152" s="13"/>
    </row>
    <row r="153" spans="4:4" s="2" customFormat="1" ht="15" x14ac:dyDescent="0.25">
      <c r="D153" s="13"/>
    </row>
    <row r="154" spans="4:4" s="2" customFormat="1" ht="15" x14ac:dyDescent="0.25">
      <c r="D154" s="13"/>
    </row>
    <row r="155" spans="4:4" s="2" customFormat="1" ht="15" x14ac:dyDescent="0.25">
      <c r="D155" s="13"/>
    </row>
    <row r="156" spans="4:4" s="2" customFormat="1" ht="15" x14ac:dyDescent="0.25">
      <c r="D156" s="13"/>
    </row>
    <row r="157" spans="4:4" s="2" customFormat="1" ht="15" x14ac:dyDescent="0.25">
      <c r="D157" s="13"/>
    </row>
    <row r="158" spans="4:4" s="2" customFormat="1" ht="15" x14ac:dyDescent="0.25">
      <c r="D158" s="13"/>
    </row>
    <row r="159" spans="4:4" s="2" customFormat="1" ht="15" x14ac:dyDescent="0.25">
      <c r="D159" s="13"/>
    </row>
    <row r="160" spans="4:4" s="2" customFormat="1" ht="15" x14ac:dyDescent="0.25">
      <c r="D160" s="13"/>
    </row>
    <row r="161" spans="4:4" s="2" customFormat="1" ht="15" x14ac:dyDescent="0.25">
      <c r="D161" s="13"/>
    </row>
    <row r="162" spans="4:4" s="2" customFormat="1" ht="15" x14ac:dyDescent="0.25">
      <c r="D162" s="13"/>
    </row>
    <row r="163" spans="4:4" s="2" customFormat="1" ht="15" x14ac:dyDescent="0.25">
      <c r="D163" s="13"/>
    </row>
    <row r="164" spans="4:4" s="2" customFormat="1" ht="15" x14ac:dyDescent="0.25">
      <c r="D164" s="13"/>
    </row>
    <row r="165" spans="4:4" s="2" customFormat="1" ht="15" x14ac:dyDescent="0.25">
      <c r="D165" s="13"/>
    </row>
    <row r="166" spans="4:4" s="2" customFormat="1" ht="15" x14ac:dyDescent="0.25">
      <c r="D166" s="13"/>
    </row>
    <row r="167" spans="4:4" s="2" customFormat="1" ht="15" x14ac:dyDescent="0.25">
      <c r="D167" s="13"/>
    </row>
    <row r="168" spans="4:4" s="2" customFormat="1" ht="15" x14ac:dyDescent="0.25">
      <c r="D168" s="13"/>
    </row>
    <row r="169" spans="4:4" s="2" customFormat="1" ht="15" x14ac:dyDescent="0.25">
      <c r="D169" s="13"/>
    </row>
    <row r="170" spans="4:4" s="2" customFormat="1" ht="15" x14ac:dyDescent="0.25">
      <c r="D170" s="13"/>
    </row>
    <row r="171" spans="4:4" s="2" customFormat="1" ht="15" x14ac:dyDescent="0.25">
      <c r="D171" s="13"/>
    </row>
    <row r="172" spans="4:4" s="2" customFormat="1" ht="15" x14ac:dyDescent="0.25">
      <c r="D172" s="13"/>
    </row>
    <row r="173" spans="4:4" s="2" customFormat="1" ht="15" x14ac:dyDescent="0.25">
      <c r="D173" s="13"/>
    </row>
    <row r="174" spans="4:4" s="2" customFormat="1" ht="15" x14ac:dyDescent="0.25">
      <c r="D174" s="13"/>
    </row>
    <row r="175" spans="4:4" s="2" customFormat="1" ht="15" x14ac:dyDescent="0.25">
      <c r="D175" s="13"/>
    </row>
    <row r="176" spans="4:4" s="2" customFormat="1" ht="15" x14ac:dyDescent="0.25">
      <c r="D176" s="13"/>
    </row>
    <row r="177" spans="4:4" s="2" customFormat="1" ht="15" x14ac:dyDescent="0.25">
      <c r="D177" s="13"/>
    </row>
    <row r="178" spans="4:4" s="2" customFormat="1" ht="15" x14ac:dyDescent="0.25">
      <c r="D178" s="13"/>
    </row>
    <row r="179" spans="4:4" s="2" customFormat="1" ht="15" x14ac:dyDescent="0.25">
      <c r="D179" s="13"/>
    </row>
    <row r="180" spans="4:4" s="2" customFormat="1" ht="15" x14ac:dyDescent="0.25">
      <c r="D180" s="13"/>
    </row>
    <row r="181" spans="4:4" s="2" customFormat="1" ht="15" x14ac:dyDescent="0.25">
      <c r="D181" s="13"/>
    </row>
    <row r="182" spans="4:4" s="2" customFormat="1" ht="15" x14ac:dyDescent="0.25">
      <c r="D182" s="13"/>
    </row>
    <row r="183" spans="4:4" s="2" customFormat="1" ht="15" x14ac:dyDescent="0.25">
      <c r="D183" s="13"/>
    </row>
    <row r="184" spans="4:4" s="2" customFormat="1" ht="15" x14ac:dyDescent="0.25">
      <c r="D184" s="13"/>
    </row>
    <row r="185" spans="4:4" s="2" customFormat="1" ht="15" x14ac:dyDescent="0.25">
      <c r="D185" s="13"/>
    </row>
    <row r="186" spans="4:4" s="2" customFormat="1" ht="15" x14ac:dyDescent="0.25">
      <c r="D186" s="13"/>
    </row>
    <row r="187" spans="4:4" s="2" customFormat="1" ht="15" x14ac:dyDescent="0.25">
      <c r="D187" s="13"/>
    </row>
    <row r="188" spans="4:4" s="2" customFormat="1" ht="15" x14ac:dyDescent="0.25">
      <c r="D188" s="13"/>
    </row>
    <row r="189" spans="4:4" s="2" customFormat="1" ht="15" x14ac:dyDescent="0.25">
      <c r="D189" s="13"/>
    </row>
    <row r="190" spans="4:4" s="2" customFormat="1" ht="15" x14ac:dyDescent="0.25">
      <c r="D190" s="13"/>
    </row>
    <row r="191" spans="4:4" s="2" customFormat="1" ht="15" x14ac:dyDescent="0.25">
      <c r="D191" s="13"/>
    </row>
    <row r="192" spans="4:4" s="2" customFormat="1" ht="15" x14ac:dyDescent="0.25">
      <c r="D192" s="13"/>
    </row>
    <row r="193" spans="4:4" s="2" customFormat="1" ht="15" x14ac:dyDescent="0.25">
      <c r="D193" s="13"/>
    </row>
    <row r="194" spans="4:4" s="2" customFormat="1" ht="15" x14ac:dyDescent="0.25">
      <c r="D194" s="13"/>
    </row>
    <row r="195" spans="4:4" s="2" customFormat="1" ht="15" x14ac:dyDescent="0.25">
      <c r="D195" s="13"/>
    </row>
    <row r="196" spans="4:4" s="2" customFormat="1" ht="15" x14ac:dyDescent="0.25">
      <c r="D196" s="13"/>
    </row>
    <row r="197" spans="4:4" s="2" customFormat="1" ht="15" x14ac:dyDescent="0.25">
      <c r="D197" s="13"/>
    </row>
    <row r="198" spans="4:4" s="2" customFormat="1" ht="15" x14ac:dyDescent="0.25">
      <c r="D198" s="13"/>
    </row>
    <row r="199" spans="4:4" s="2" customFormat="1" ht="15" x14ac:dyDescent="0.25">
      <c r="D199" s="13"/>
    </row>
    <row r="200" spans="4:4" s="2" customFormat="1" ht="15" x14ac:dyDescent="0.25">
      <c r="D200" s="13"/>
    </row>
    <row r="201" spans="4:4" s="2" customFormat="1" ht="15" x14ac:dyDescent="0.25">
      <c r="D201" s="13"/>
    </row>
    <row r="202" spans="4:4" s="2" customFormat="1" ht="15" x14ac:dyDescent="0.25">
      <c r="D202" s="13"/>
    </row>
    <row r="203" spans="4:4" s="2" customFormat="1" ht="15" x14ac:dyDescent="0.25">
      <c r="D203" s="13"/>
    </row>
    <row r="204" spans="4:4" s="2" customFormat="1" ht="15" x14ac:dyDescent="0.25">
      <c r="D204" s="13"/>
    </row>
    <row r="205" spans="4:4" s="2" customFormat="1" ht="15" x14ac:dyDescent="0.25">
      <c r="D205" s="13"/>
    </row>
    <row r="206" spans="4:4" s="2" customFormat="1" ht="15" x14ac:dyDescent="0.25">
      <c r="D206" s="13"/>
    </row>
    <row r="207" spans="4:4" s="2" customFormat="1" ht="15" x14ac:dyDescent="0.25">
      <c r="D207" s="13"/>
    </row>
    <row r="208" spans="4:4" s="2" customFormat="1" ht="15" x14ac:dyDescent="0.25">
      <c r="D208" s="13"/>
    </row>
    <row r="209" spans="4:4" s="2" customFormat="1" ht="15" x14ac:dyDescent="0.25">
      <c r="D209" s="13"/>
    </row>
    <row r="210" spans="4:4" s="2" customFormat="1" ht="15" x14ac:dyDescent="0.25">
      <c r="D210" s="13"/>
    </row>
    <row r="211" spans="4:4" s="2" customFormat="1" ht="15" x14ac:dyDescent="0.25">
      <c r="D211" s="13"/>
    </row>
    <row r="212" spans="4:4" s="2" customFormat="1" ht="15" x14ac:dyDescent="0.25">
      <c r="D212" s="13"/>
    </row>
    <row r="213" spans="4:4" s="2" customFormat="1" ht="15" x14ac:dyDescent="0.25">
      <c r="D213" s="13"/>
    </row>
    <row r="214" spans="4:4" s="2" customFormat="1" ht="15" x14ac:dyDescent="0.25">
      <c r="D214" s="13"/>
    </row>
    <row r="215" spans="4:4" s="2" customFormat="1" ht="15" x14ac:dyDescent="0.25">
      <c r="D215" s="13"/>
    </row>
    <row r="216" spans="4:4" s="2" customFormat="1" ht="15" x14ac:dyDescent="0.25">
      <c r="D216" s="13"/>
    </row>
    <row r="217" spans="4:4" s="2" customFormat="1" ht="15" x14ac:dyDescent="0.25">
      <c r="D217" s="13"/>
    </row>
    <row r="218" spans="4:4" s="2" customFormat="1" ht="15" x14ac:dyDescent="0.25">
      <c r="D218" s="13"/>
    </row>
    <row r="219" spans="4:4" s="2" customFormat="1" ht="15" x14ac:dyDescent="0.25">
      <c r="D219" s="13"/>
    </row>
    <row r="220" spans="4:4" s="2" customFormat="1" ht="15" x14ac:dyDescent="0.25">
      <c r="D220" s="13"/>
    </row>
    <row r="221" spans="4:4" s="2" customFormat="1" ht="15" x14ac:dyDescent="0.25">
      <c r="D221" s="13"/>
    </row>
    <row r="222" spans="4:4" s="2" customFormat="1" ht="15" x14ac:dyDescent="0.25">
      <c r="D222" s="13"/>
    </row>
    <row r="223" spans="4:4" s="2" customFormat="1" ht="15" x14ac:dyDescent="0.25">
      <c r="D223" s="13"/>
    </row>
    <row r="224" spans="4:4" s="2" customFormat="1" ht="15" x14ac:dyDescent="0.25">
      <c r="D224" s="13"/>
    </row>
    <row r="225" spans="4:4" s="2" customFormat="1" ht="15" x14ac:dyDescent="0.25">
      <c r="D225" s="13"/>
    </row>
    <row r="226" spans="4:4" s="2" customFormat="1" ht="15" x14ac:dyDescent="0.25">
      <c r="D226" s="13"/>
    </row>
    <row r="227" spans="4:4" s="2" customFormat="1" ht="15" x14ac:dyDescent="0.25">
      <c r="D227" s="13"/>
    </row>
    <row r="228" spans="4:4" s="2" customFormat="1" ht="15" x14ac:dyDescent="0.25">
      <c r="D228" s="13"/>
    </row>
    <row r="229" spans="4:4" s="2" customFormat="1" ht="15" x14ac:dyDescent="0.25">
      <c r="D229" s="13"/>
    </row>
    <row r="230" spans="4:4" s="2" customFormat="1" ht="15" x14ac:dyDescent="0.25">
      <c r="D230" s="13"/>
    </row>
    <row r="231" spans="4:4" s="2" customFormat="1" ht="15" x14ac:dyDescent="0.25">
      <c r="D231" s="13"/>
    </row>
    <row r="232" spans="4:4" s="2" customFormat="1" ht="15" x14ac:dyDescent="0.25">
      <c r="D232" s="13"/>
    </row>
    <row r="233" spans="4:4" s="2" customFormat="1" ht="15" x14ac:dyDescent="0.25">
      <c r="D233" s="13"/>
    </row>
    <row r="234" spans="4:4" s="2" customFormat="1" ht="15" x14ac:dyDescent="0.25">
      <c r="D234" s="13"/>
    </row>
    <row r="235" spans="4:4" s="2" customFormat="1" ht="15" x14ac:dyDescent="0.25">
      <c r="D235" s="13"/>
    </row>
    <row r="236" spans="4:4" s="2" customFormat="1" ht="15" x14ac:dyDescent="0.25">
      <c r="D236" s="13"/>
    </row>
    <row r="237" spans="4:4" s="2" customFormat="1" ht="15" x14ac:dyDescent="0.25">
      <c r="D237" s="13"/>
    </row>
    <row r="238" spans="4:4" s="2" customFormat="1" ht="15" x14ac:dyDescent="0.25">
      <c r="D238" s="13"/>
    </row>
    <row r="239" spans="4:4" s="2" customFormat="1" ht="15" x14ac:dyDescent="0.25">
      <c r="D239" s="13"/>
    </row>
    <row r="240" spans="4:4" s="2" customFormat="1" ht="15" x14ac:dyDescent="0.25">
      <c r="D240" s="13"/>
    </row>
    <row r="241" spans="4:4" s="2" customFormat="1" ht="15" x14ac:dyDescent="0.25">
      <c r="D241" s="13"/>
    </row>
    <row r="242" spans="4:4" s="2" customFormat="1" ht="15" x14ac:dyDescent="0.25">
      <c r="D242" s="13"/>
    </row>
    <row r="243" spans="4:4" s="2" customFormat="1" ht="15" x14ac:dyDescent="0.25">
      <c r="D243" s="13"/>
    </row>
    <row r="244" spans="4:4" s="2" customFormat="1" ht="15" x14ac:dyDescent="0.25">
      <c r="D244" s="13"/>
    </row>
    <row r="245" spans="4:4" s="2" customFormat="1" ht="15" x14ac:dyDescent="0.25">
      <c r="D245" s="13"/>
    </row>
    <row r="246" spans="4:4" s="2" customFormat="1" ht="15" x14ac:dyDescent="0.25">
      <c r="D246" s="13"/>
    </row>
    <row r="247" spans="4:4" s="2" customFormat="1" ht="15" x14ac:dyDescent="0.25">
      <c r="D247" s="13"/>
    </row>
    <row r="248" spans="4:4" s="2" customFormat="1" ht="15" x14ac:dyDescent="0.25">
      <c r="D248" s="13"/>
    </row>
    <row r="249" spans="4:4" s="2" customFormat="1" ht="15" x14ac:dyDescent="0.25">
      <c r="D249" s="13"/>
    </row>
    <row r="250" spans="4:4" s="2" customFormat="1" ht="15" x14ac:dyDescent="0.25">
      <c r="D250" s="13"/>
    </row>
    <row r="251" spans="4:4" s="2" customFormat="1" ht="15" x14ac:dyDescent="0.25">
      <c r="D251" s="13"/>
    </row>
    <row r="252" spans="4:4" s="2" customFormat="1" ht="15" x14ac:dyDescent="0.25">
      <c r="D252" s="13"/>
    </row>
    <row r="253" spans="4:4" s="2" customFormat="1" ht="15" x14ac:dyDescent="0.25">
      <c r="D253" s="13"/>
    </row>
    <row r="254" spans="4:4" s="2" customFormat="1" ht="15" x14ac:dyDescent="0.25">
      <c r="D254" s="13"/>
    </row>
    <row r="255" spans="4:4" s="2" customFormat="1" ht="15" x14ac:dyDescent="0.25">
      <c r="D255" s="13"/>
    </row>
    <row r="256" spans="4:4" s="2" customFormat="1" ht="15" x14ac:dyDescent="0.25">
      <c r="D256" s="13"/>
    </row>
    <row r="257" spans="4:4" s="2" customFormat="1" ht="15" x14ac:dyDescent="0.25">
      <c r="D257" s="13"/>
    </row>
    <row r="258" spans="4:4" s="2" customFormat="1" ht="15" x14ac:dyDescent="0.25">
      <c r="D258" s="13"/>
    </row>
    <row r="259" spans="4:4" s="2" customFormat="1" ht="15" x14ac:dyDescent="0.25">
      <c r="D259" s="13"/>
    </row>
    <row r="260" spans="4:4" s="2" customFormat="1" ht="15" x14ac:dyDescent="0.25">
      <c r="D260" s="13"/>
    </row>
    <row r="261" spans="4:4" s="2" customFormat="1" ht="15" x14ac:dyDescent="0.25">
      <c r="D261" s="13"/>
    </row>
    <row r="262" spans="4:4" s="2" customFormat="1" ht="15" x14ac:dyDescent="0.25">
      <c r="D262" s="13"/>
    </row>
    <row r="263" spans="4:4" s="2" customFormat="1" ht="15" x14ac:dyDescent="0.25">
      <c r="D263" s="13"/>
    </row>
    <row r="264" spans="4:4" s="2" customFormat="1" ht="15" x14ac:dyDescent="0.25">
      <c r="D264" s="13"/>
    </row>
    <row r="265" spans="4:4" s="2" customFormat="1" ht="15" x14ac:dyDescent="0.25">
      <c r="D265" s="13"/>
    </row>
    <row r="266" spans="4:4" s="2" customFormat="1" ht="15" x14ac:dyDescent="0.25">
      <c r="D266" s="13"/>
    </row>
    <row r="267" spans="4:4" s="2" customFormat="1" ht="15" x14ac:dyDescent="0.25">
      <c r="D267" s="13"/>
    </row>
    <row r="268" spans="4:4" s="2" customFormat="1" ht="15" x14ac:dyDescent="0.25">
      <c r="D268" s="13"/>
    </row>
    <row r="269" spans="4:4" s="2" customFormat="1" ht="15" x14ac:dyDescent="0.25">
      <c r="D269" s="13"/>
    </row>
    <row r="270" spans="4:4" s="2" customFormat="1" ht="15" x14ac:dyDescent="0.25">
      <c r="D270" s="13"/>
    </row>
    <row r="271" spans="4:4" s="2" customFormat="1" ht="15" x14ac:dyDescent="0.25">
      <c r="D271" s="13"/>
    </row>
    <row r="272" spans="4:4" s="2" customFormat="1" ht="15" x14ac:dyDescent="0.25">
      <c r="D272" s="13"/>
    </row>
    <row r="273" spans="4:4" s="2" customFormat="1" ht="15" x14ac:dyDescent="0.25">
      <c r="D273" s="13"/>
    </row>
    <row r="274" spans="4:4" s="2" customFormat="1" ht="15" x14ac:dyDescent="0.25">
      <c r="D274" s="13"/>
    </row>
    <row r="275" spans="4:4" s="2" customFormat="1" ht="15" x14ac:dyDescent="0.25">
      <c r="D275" s="13"/>
    </row>
    <row r="276" spans="4:4" s="2" customFormat="1" ht="15" x14ac:dyDescent="0.25">
      <c r="D276" s="13"/>
    </row>
    <row r="277" spans="4:4" s="2" customFormat="1" ht="15" x14ac:dyDescent="0.25">
      <c r="D277" s="13"/>
    </row>
    <row r="278" spans="4:4" s="2" customFormat="1" ht="15" x14ac:dyDescent="0.25">
      <c r="D278" s="13"/>
    </row>
    <row r="279" spans="4:4" s="2" customFormat="1" ht="15" x14ac:dyDescent="0.25">
      <c r="D279" s="13"/>
    </row>
    <row r="280" spans="4:4" s="2" customFormat="1" ht="15" x14ac:dyDescent="0.25">
      <c r="D280" s="13"/>
    </row>
    <row r="281" spans="4:4" s="2" customFormat="1" ht="15" x14ac:dyDescent="0.25">
      <c r="D281" s="13"/>
    </row>
    <row r="282" spans="4:4" s="2" customFormat="1" ht="15" x14ac:dyDescent="0.25">
      <c r="D282" s="13"/>
    </row>
    <row r="283" spans="4:4" s="2" customFormat="1" ht="15" x14ac:dyDescent="0.25">
      <c r="D283" s="13"/>
    </row>
    <row r="284" spans="4:4" s="2" customFormat="1" ht="15" x14ac:dyDescent="0.25">
      <c r="D284" s="13"/>
    </row>
    <row r="285" spans="4:4" s="2" customFormat="1" ht="15" x14ac:dyDescent="0.25">
      <c r="D285" s="13"/>
    </row>
    <row r="286" spans="4:4" s="2" customFormat="1" ht="15" x14ac:dyDescent="0.25">
      <c r="D286" s="13"/>
    </row>
    <row r="287" spans="4:4" s="2" customFormat="1" ht="15" x14ac:dyDescent="0.25">
      <c r="D287" s="13"/>
    </row>
    <row r="288" spans="4:4" s="2" customFormat="1" ht="15" x14ac:dyDescent="0.25">
      <c r="D288" s="13"/>
    </row>
    <row r="289" spans="4:4" s="2" customFormat="1" ht="15" x14ac:dyDescent="0.25">
      <c r="D289" s="13"/>
    </row>
    <row r="290" spans="4:4" s="2" customFormat="1" ht="15" x14ac:dyDescent="0.25">
      <c r="D290" s="13"/>
    </row>
    <row r="291" spans="4:4" s="2" customFormat="1" ht="15" x14ac:dyDescent="0.25">
      <c r="D291" s="13"/>
    </row>
    <row r="292" spans="4:4" s="2" customFormat="1" ht="15" x14ac:dyDescent="0.25">
      <c r="D292" s="13"/>
    </row>
    <row r="293" spans="4:4" s="2" customFormat="1" ht="15" x14ac:dyDescent="0.25">
      <c r="D293" s="13"/>
    </row>
    <row r="294" spans="4:4" s="2" customFormat="1" ht="15" x14ac:dyDescent="0.25">
      <c r="D294" s="13"/>
    </row>
    <row r="295" spans="4:4" s="2" customFormat="1" ht="15" x14ac:dyDescent="0.25">
      <c r="D295" s="13"/>
    </row>
    <row r="296" spans="4:4" s="2" customFormat="1" ht="15" x14ac:dyDescent="0.25">
      <c r="D296" s="13"/>
    </row>
    <row r="297" spans="4:4" s="2" customFormat="1" ht="15" x14ac:dyDescent="0.25">
      <c r="D297" s="13"/>
    </row>
    <row r="298" spans="4:4" s="2" customFormat="1" ht="15" x14ac:dyDescent="0.25">
      <c r="D298" s="13"/>
    </row>
    <row r="299" spans="4:4" s="2" customFormat="1" ht="15" x14ac:dyDescent="0.25">
      <c r="D299" s="13"/>
    </row>
    <row r="300" spans="4:4" s="2" customFormat="1" ht="15" x14ac:dyDescent="0.25">
      <c r="D300" s="13"/>
    </row>
    <row r="301" spans="4:4" s="2" customFormat="1" ht="15" x14ac:dyDescent="0.25">
      <c r="D301" s="13"/>
    </row>
    <row r="302" spans="4:4" s="2" customFormat="1" ht="15" x14ac:dyDescent="0.25">
      <c r="D302" s="13"/>
    </row>
    <row r="303" spans="4:4" s="2" customFormat="1" ht="15" x14ac:dyDescent="0.25">
      <c r="D303" s="13"/>
    </row>
    <row r="304" spans="4:4" s="2" customFormat="1" ht="15" x14ac:dyDescent="0.25">
      <c r="D304" s="13"/>
    </row>
    <row r="305" spans="4:4" s="2" customFormat="1" ht="15" x14ac:dyDescent="0.25">
      <c r="D305" s="13"/>
    </row>
    <row r="306" spans="4:4" s="2" customFormat="1" ht="15" x14ac:dyDescent="0.25">
      <c r="D306" s="13"/>
    </row>
    <row r="307" spans="4:4" s="2" customFormat="1" ht="15" x14ac:dyDescent="0.25">
      <c r="D307" s="13"/>
    </row>
    <row r="308" spans="4:4" s="2" customFormat="1" ht="15" x14ac:dyDescent="0.25">
      <c r="D308" s="13"/>
    </row>
    <row r="309" spans="4:4" s="2" customFormat="1" ht="15" x14ac:dyDescent="0.25">
      <c r="D309" s="13"/>
    </row>
    <row r="310" spans="4:4" s="2" customFormat="1" ht="15" x14ac:dyDescent="0.25">
      <c r="D310" s="13"/>
    </row>
    <row r="311" spans="4:4" s="2" customFormat="1" ht="15" x14ac:dyDescent="0.25">
      <c r="D311" s="13"/>
    </row>
    <row r="312" spans="4:4" s="2" customFormat="1" ht="15" x14ac:dyDescent="0.25">
      <c r="D312" s="13"/>
    </row>
    <row r="313" spans="4:4" s="2" customFormat="1" ht="15" x14ac:dyDescent="0.25">
      <c r="D313" s="13"/>
    </row>
    <row r="314" spans="4:4" s="2" customFormat="1" ht="15" x14ac:dyDescent="0.25">
      <c r="D314" s="13"/>
    </row>
    <row r="315" spans="4:4" s="2" customFormat="1" ht="15" x14ac:dyDescent="0.25">
      <c r="D315" s="13"/>
    </row>
    <row r="316" spans="4:4" s="2" customFormat="1" ht="15" x14ac:dyDescent="0.25">
      <c r="D316" s="13"/>
    </row>
    <row r="317" spans="4:4" s="2" customFormat="1" ht="15" x14ac:dyDescent="0.25">
      <c r="D317" s="13"/>
    </row>
    <row r="318" spans="4:4" s="2" customFormat="1" ht="15" x14ac:dyDescent="0.25">
      <c r="D318" s="13"/>
    </row>
    <row r="319" spans="4:4" s="2" customFormat="1" ht="15" x14ac:dyDescent="0.25">
      <c r="D319" s="13"/>
    </row>
    <row r="320" spans="4:4" s="2" customFormat="1" ht="15" x14ac:dyDescent="0.25">
      <c r="D320" s="13"/>
    </row>
    <row r="321" spans="4:4" s="2" customFormat="1" ht="15" x14ac:dyDescent="0.25">
      <c r="D321" s="13"/>
    </row>
    <row r="322" spans="4:4" s="2" customFormat="1" ht="15" x14ac:dyDescent="0.25">
      <c r="D322" s="13"/>
    </row>
    <row r="323" spans="4:4" s="2" customFormat="1" ht="15" x14ac:dyDescent="0.25">
      <c r="D323" s="13"/>
    </row>
    <row r="324" spans="4:4" s="2" customFormat="1" ht="15" x14ac:dyDescent="0.25">
      <c r="D324" s="13"/>
    </row>
    <row r="325" spans="4:4" s="2" customFormat="1" ht="15" x14ac:dyDescent="0.25">
      <c r="D325" s="13"/>
    </row>
    <row r="326" spans="4:4" s="2" customFormat="1" ht="15" x14ac:dyDescent="0.25">
      <c r="D326" s="13"/>
    </row>
    <row r="327" spans="4:4" s="2" customFormat="1" ht="15" x14ac:dyDescent="0.25">
      <c r="D327" s="13"/>
    </row>
    <row r="328" spans="4:4" s="2" customFormat="1" ht="15" x14ac:dyDescent="0.25">
      <c r="D328" s="13"/>
    </row>
    <row r="329" spans="4:4" s="2" customFormat="1" ht="15" x14ac:dyDescent="0.25">
      <c r="D329" s="13"/>
    </row>
    <row r="330" spans="4:4" s="2" customFormat="1" ht="15" x14ac:dyDescent="0.25">
      <c r="D330" s="13"/>
    </row>
    <row r="331" spans="4:4" s="2" customFormat="1" ht="15" x14ac:dyDescent="0.25">
      <c r="D331" s="13"/>
    </row>
    <row r="332" spans="4:4" s="2" customFormat="1" ht="15" x14ac:dyDescent="0.25">
      <c r="D332" s="13"/>
    </row>
    <row r="333" spans="4:4" s="2" customFormat="1" ht="15" x14ac:dyDescent="0.25">
      <c r="D333" s="13"/>
    </row>
    <row r="334" spans="4:4" s="2" customFormat="1" ht="15" x14ac:dyDescent="0.25">
      <c r="D334" s="13"/>
    </row>
    <row r="335" spans="4:4" s="2" customFormat="1" ht="15" x14ac:dyDescent="0.25">
      <c r="D335" s="13"/>
    </row>
    <row r="336" spans="4:4" s="2" customFormat="1" ht="15" x14ac:dyDescent="0.25">
      <c r="D336" s="13"/>
    </row>
    <row r="337" spans="4:4" s="2" customFormat="1" ht="15" x14ac:dyDescent="0.25">
      <c r="D337" s="13"/>
    </row>
    <row r="338" spans="4:4" s="2" customFormat="1" ht="15" x14ac:dyDescent="0.25">
      <c r="D338" s="13"/>
    </row>
    <row r="339" spans="4:4" s="2" customFormat="1" ht="15" x14ac:dyDescent="0.25">
      <c r="D339" s="13"/>
    </row>
    <row r="340" spans="4:4" s="2" customFormat="1" ht="15" x14ac:dyDescent="0.25">
      <c r="D340" s="13"/>
    </row>
    <row r="341" spans="4:4" s="2" customFormat="1" ht="15" x14ac:dyDescent="0.25">
      <c r="D341" s="13"/>
    </row>
    <row r="342" spans="4:4" s="2" customFormat="1" ht="15" x14ac:dyDescent="0.25">
      <c r="D342" s="13"/>
    </row>
    <row r="343" spans="4:4" s="2" customFormat="1" ht="15" x14ac:dyDescent="0.25">
      <c r="D343" s="13"/>
    </row>
    <row r="344" spans="4:4" s="2" customFormat="1" ht="15" x14ac:dyDescent="0.25">
      <c r="D344" s="13"/>
    </row>
    <row r="345" spans="4:4" s="2" customFormat="1" ht="15" x14ac:dyDescent="0.25">
      <c r="D345" s="13"/>
    </row>
    <row r="346" spans="4:4" s="2" customFormat="1" ht="15" x14ac:dyDescent="0.25">
      <c r="D346" s="13"/>
    </row>
    <row r="347" spans="4:4" s="2" customFormat="1" ht="15" x14ac:dyDescent="0.25">
      <c r="D347" s="13"/>
    </row>
    <row r="348" spans="4:4" s="2" customFormat="1" ht="15" x14ac:dyDescent="0.25">
      <c r="D348" s="13"/>
    </row>
    <row r="349" spans="4:4" s="2" customFormat="1" ht="15" x14ac:dyDescent="0.25">
      <c r="D349" s="13"/>
    </row>
    <row r="350" spans="4:4" s="2" customFormat="1" ht="15" x14ac:dyDescent="0.25">
      <c r="D350" s="13"/>
    </row>
    <row r="351" spans="4:4" s="2" customFormat="1" ht="15" x14ac:dyDescent="0.25">
      <c r="D351" s="13"/>
    </row>
    <row r="352" spans="4:4" s="2" customFormat="1" ht="15" x14ac:dyDescent="0.25">
      <c r="D352" s="13"/>
    </row>
    <row r="353" spans="4:4" s="2" customFormat="1" ht="15" x14ac:dyDescent="0.25">
      <c r="D353" s="13"/>
    </row>
    <row r="354" spans="4:4" s="2" customFormat="1" ht="15" x14ac:dyDescent="0.25">
      <c r="D354" s="13"/>
    </row>
    <row r="355" spans="4:4" s="2" customFormat="1" ht="15" x14ac:dyDescent="0.25">
      <c r="D355" s="13"/>
    </row>
    <row r="356" spans="4:4" s="2" customFormat="1" ht="15" x14ac:dyDescent="0.25">
      <c r="D356" s="13"/>
    </row>
    <row r="357" spans="4:4" s="2" customFormat="1" ht="15" x14ac:dyDescent="0.25">
      <c r="D357" s="13"/>
    </row>
    <row r="358" spans="4:4" s="2" customFormat="1" ht="15" x14ac:dyDescent="0.25">
      <c r="D358" s="13"/>
    </row>
    <row r="359" spans="4:4" s="2" customFormat="1" ht="15" x14ac:dyDescent="0.25">
      <c r="D359" s="13"/>
    </row>
    <row r="360" spans="4:4" s="2" customFormat="1" ht="15" x14ac:dyDescent="0.25">
      <c r="D360" s="13"/>
    </row>
    <row r="361" spans="4:4" s="2" customFormat="1" ht="15" x14ac:dyDescent="0.25">
      <c r="D361" s="13"/>
    </row>
    <row r="362" spans="4:4" s="2" customFormat="1" ht="15" x14ac:dyDescent="0.25">
      <c r="D362" s="13"/>
    </row>
    <row r="363" spans="4:4" s="2" customFormat="1" ht="15" x14ac:dyDescent="0.25">
      <c r="D363" s="13"/>
    </row>
    <row r="364" spans="4:4" s="2" customFormat="1" ht="15" x14ac:dyDescent="0.25">
      <c r="D364" s="13"/>
    </row>
    <row r="365" spans="4:4" s="2" customFormat="1" ht="15" x14ac:dyDescent="0.25">
      <c r="D365" s="13"/>
    </row>
    <row r="366" spans="4:4" s="2" customFormat="1" ht="15" x14ac:dyDescent="0.25">
      <c r="D366" s="13"/>
    </row>
    <row r="367" spans="4:4" s="2" customFormat="1" ht="15" x14ac:dyDescent="0.25">
      <c r="D367" s="13"/>
    </row>
    <row r="368" spans="4:4" s="2" customFormat="1" ht="15" x14ac:dyDescent="0.25">
      <c r="D368" s="13"/>
    </row>
    <row r="369" spans="4:4" s="2" customFormat="1" ht="15" x14ac:dyDescent="0.25">
      <c r="D369" s="13"/>
    </row>
    <row r="370" spans="4:4" s="2" customFormat="1" ht="15" x14ac:dyDescent="0.25">
      <c r="D370" s="13"/>
    </row>
    <row r="371" spans="4:4" s="2" customFormat="1" ht="15" x14ac:dyDescent="0.25">
      <c r="D371" s="13"/>
    </row>
    <row r="372" spans="4:4" s="2" customFormat="1" ht="15" x14ac:dyDescent="0.25">
      <c r="D372" s="13"/>
    </row>
    <row r="373" spans="4:4" s="2" customFormat="1" ht="15" x14ac:dyDescent="0.25">
      <c r="D373" s="13"/>
    </row>
    <row r="374" spans="4:4" s="2" customFormat="1" ht="15" x14ac:dyDescent="0.25">
      <c r="D374" s="13"/>
    </row>
    <row r="375" spans="4:4" s="2" customFormat="1" ht="15" x14ac:dyDescent="0.25">
      <c r="D375" s="13"/>
    </row>
    <row r="376" spans="4:4" s="2" customFormat="1" ht="15" x14ac:dyDescent="0.25">
      <c r="D376" s="13"/>
    </row>
    <row r="377" spans="4:4" s="2" customFormat="1" ht="15" x14ac:dyDescent="0.25">
      <c r="D377" s="13"/>
    </row>
    <row r="378" spans="4:4" s="2" customFormat="1" ht="15" x14ac:dyDescent="0.25">
      <c r="D378" s="13"/>
    </row>
    <row r="379" spans="4:4" s="2" customFormat="1" ht="15" x14ac:dyDescent="0.25">
      <c r="D379" s="13"/>
    </row>
    <row r="380" spans="4:4" s="2" customFormat="1" ht="15" x14ac:dyDescent="0.25">
      <c r="D380" s="13"/>
    </row>
    <row r="381" spans="4:4" s="2" customFormat="1" ht="15" x14ac:dyDescent="0.25">
      <c r="D381" s="13"/>
    </row>
    <row r="382" spans="4:4" s="2" customFormat="1" ht="15" x14ac:dyDescent="0.25">
      <c r="D382" s="13"/>
    </row>
    <row r="383" spans="4:4" s="2" customFormat="1" ht="15" x14ac:dyDescent="0.25">
      <c r="D383" s="13"/>
    </row>
    <row r="384" spans="4:4" s="2" customFormat="1" ht="15" x14ac:dyDescent="0.25">
      <c r="D384" s="13"/>
    </row>
    <row r="385" spans="1:31" s="2" customFormat="1" ht="15" x14ac:dyDescent="0.25">
      <c r="D385" s="13"/>
    </row>
    <row r="386" spans="1:31" s="2" customFormat="1" ht="15" x14ac:dyDescent="0.25">
      <c r="D386" s="13"/>
    </row>
    <row r="387" spans="1:31" s="2" customFormat="1" ht="15" x14ac:dyDescent="0.25">
      <c r="D387" s="13"/>
    </row>
    <row r="388" spans="1:31" s="2" customFormat="1" ht="15" x14ac:dyDescent="0.25">
      <c r="D388" s="13"/>
    </row>
    <row r="389" spans="1:31" s="2" customFormat="1" ht="15" x14ac:dyDescent="0.25">
      <c r="D389" s="13"/>
    </row>
    <row r="390" spans="1:31" s="2" customFormat="1" ht="15" x14ac:dyDescent="0.25">
      <c r="D390" s="13"/>
      <c r="M390"/>
      <c r="N390"/>
      <c r="O390"/>
    </row>
    <row r="391" spans="1:31" s="2" customFormat="1" ht="15" x14ac:dyDescent="0.25">
      <c r="D391" s="13"/>
      <c r="M391"/>
      <c r="N391"/>
      <c r="O391"/>
      <c r="P391"/>
      <c r="Q391"/>
      <c r="R391"/>
    </row>
    <row r="392" spans="1:31" s="2" customFormat="1" ht="15" x14ac:dyDescent="0.25">
      <c r="D392" s="13"/>
      <c r="M392"/>
      <c r="N392"/>
      <c r="O392"/>
      <c r="P392"/>
      <c r="Q392"/>
      <c r="R392"/>
    </row>
    <row r="393" spans="1:31" s="2" customFormat="1" ht="15" x14ac:dyDescent="0.25">
      <c r="D393" s="13"/>
      <c r="M393"/>
      <c r="N393"/>
      <c r="O393"/>
      <c r="P393"/>
      <c r="Q393"/>
      <c r="R393"/>
    </row>
    <row r="394" spans="1:31" ht="15" x14ac:dyDescent="0.25">
      <c r="A394" s="2"/>
      <c r="B394" s="2"/>
      <c r="C394" s="2"/>
      <c r="D394" s="13"/>
      <c r="E394" s="2"/>
      <c r="F394" s="2"/>
      <c r="G394" s="2"/>
      <c r="H394" s="2"/>
      <c r="I394" s="2"/>
      <c r="J394" s="2"/>
      <c r="K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" x14ac:dyDescent="0.25">
      <c r="A395" s="2"/>
      <c r="B395" s="2"/>
      <c r="C395" s="2"/>
      <c r="D395" s="13"/>
      <c r="E395" s="2"/>
      <c r="F395" s="2"/>
      <c r="G395" s="2"/>
      <c r="H395" s="2"/>
      <c r="I395" s="2"/>
      <c r="J395" s="2"/>
      <c r="K395" s="2"/>
      <c r="V395" s="2"/>
      <c r="W395" s="2"/>
      <c r="X395" s="2"/>
      <c r="Y395" s="2"/>
      <c r="Z395" s="2"/>
      <c r="AA395" s="2"/>
      <c r="AB395" s="2"/>
    </row>
    <row r="396" spans="1:31" ht="15" x14ac:dyDescent="0.25">
      <c r="B396" s="2"/>
      <c r="C396" s="2"/>
      <c r="D396" s="13"/>
      <c r="E396" s="2"/>
      <c r="F396" s="2"/>
      <c r="G396" s="2"/>
      <c r="H396" s="2"/>
      <c r="I396" s="2"/>
      <c r="J396" s="2"/>
      <c r="K396" s="2"/>
      <c r="V396" s="2"/>
      <c r="Z396" s="2"/>
      <c r="AA396" s="2"/>
    </row>
    <row r="397" spans="1:31" ht="15" x14ac:dyDescent="0.25">
      <c r="B397" s="2"/>
      <c r="C397" s="2"/>
      <c r="D397" s="13"/>
      <c r="E397" s="2"/>
      <c r="F397" s="2"/>
      <c r="G397" s="2"/>
      <c r="H397" s="2"/>
      <c r="I397" s="2"/>
      <c r="J397" s="2"/>
      <c r="K397" s="2"/>
    </row>
    <row r="398" spans="1:31" ht="15" x14ac:dyDescent="0.25">
      <c r="B398" s="2"/>
      <c r="C398" s="2"/>
      <c r="D398" s="13"/>
      <c r="E398" s="2"/>
      <c r="F398" s="2"/>
      <c r="G398" s="2"/>
      <c r="H398" s="2"/>
      <c r="I398" s="2"/>
      <c r="J398" s="2"/>
      <c r="K398" s="2"/>
    </row>
  </sheetData>
  <sheetProtection selectLockedCells="1"/>
  <phoneticPr fontId="7" type="noConversion"/>
  <dataValidations count="4">
    <dataValidation type="list" allowBlank="1" showInputMessage="1" showErrorMessage="1" sqref="D45" xr:uid="{00000000-0002-0000-0000-000000000000}">
      <formula1>$V$46:$Z$46</formula1>
    </dataValidation>
    <dataValidation type="list" allowBlank="1" showInputMessage="1" showErrorMessage="1" sqref="D52" xr:uid="{00000000-0002-0000-0000-000003000000}">
      <formula1>$V$58:$V$62</formula1>
    </dataValidation>
    <dataValidation type="list" allowBlank="1" showInputMessage="1" showErrorMessage="1" sqref="D53" xr:uid="{00000000-0002-0000-0000-000001000000}">
      <formula1>$V$58:$Z$58</formula1>
    </dataValidation>
    <dataValidation type="list" allowBlank="1" showInputMessage="1" showErrorMessage="1" sqref="D44" xr:uid="{00000000-0002-0000-0000-000004000000}">
      <formula1>$V$46:$V$53</formula1>
    </dataValidation>
  </dataValidations>
  <printOptions horizontalCentered="1"/>
  <pageMargins left="0" right="0" top="1" bottom="1" header="0.5" footer="0.5"/>
  <pageSetup paperSize="5" scale="56" fitToHeight="0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66"/>
  <sheetViews>
    <sheetView topLeftCell="E1" zoomScaleNormal="100" workbookViewId="0">
      <pane ySplit="2" topLeftCell="A12" activePane="bottomLeft" state="frozen"/>
      <selection pane="bottomLeft" activeCell="B49" sqref="B49"/>
    </sheetView>
  </sheetViews>
  <sheetFormatPr defaultColWidth="9.109375" defaultRowHeight="13.2" x14ac:dyDescent="0.25"/>
  <cols>
    <col min="1" max="1" width="7.33203125" customWidth="1"/>
    <col min="2" max="2" width="41" customWidth="1"/>
    <col min="3" max="3" width="6" customWidth="1"/>
    <col min="4" max="4" width="27" style="15" customWidth="1"/>
    <col min="5" max="5" width="79.6640625" bestFit="1" customWidth="1"/>
    <col min="6" max="6" width="13.33203125" customWidth="1"/>
    <col min="10" max="10" width="14" customWidth="1"/>
    <col min="11" max="11" width="17.109375" customWidth="1"/>
    <col min="12" max="12" width="11.44140625" customWidth="1"/>
    <col min="14" max="15" width="14.44140625" customWidth="1"/>
    <col min="16" max="16" width="13.6640625" customWidth="1"/>
    <col min="21" max="21" width="52.44140625" bestFit="1" customWidth="1"/>
    <col min="22" max="22" width="10.33203125" customWidth="1"/>
    <col min="23" max="24" width="12.88671875" customWidth="1"/>
    <col min="26" max="26" width="15.44140625" customWidth="1"/>
    <col min="27" max="27" width="10.33203125" bestFit="1" customWidth="1"/>
    <col min="28" max="28" width="10.6640625" bestFit="1" customWidth="1"/>
    <col min="29" max="29" width="12" bestFit="1" customWidth="1"/>
    <col min="30" max="30" width="12.109375" customWidth="1"/>
  </cols>
  <sheetData>
    <row r="1" spans="1:18" s="3" customFormat="1" ht="38.25" customHeight="1" x14ac:dyDescent="0.4">
      <c r="A1" s="50" t="s">
        <v>118</v>
      </c>
      <c r="D1" s="19"/>
      <c r="H1" s="48"/>
    </row>
    <row r="2" spans="1:18" s="2" customFormat="1" ht="15.6" x14ac:dyDescent="0.3">
      <c r="A2" s="41"/>
      <c r="B2" s="5" t="s">
        <v>100</v>
      </c>
      <c r="C2" s="1"/>
      <c r="D2" s="13"/>
    </row>
    <row r="3" spans="1:18" s="2" customFormat="1" ht="16.2" thickBot="1" x14ac:dyDescent="0.35">
      <c r="A3" s="41"/>
      <c r="B3" s="1"/>
      <c r="C3" s="1"/>
      <c r="D3" s="13"/>
    </row>
    <row r="4" spans="1:18" s="2" customFormat="1" ht="15" x14ac:dyDescent="0.25">
      <c r="D4" s="13"/>
      <c r="K4" s="21"/>
      <c r="L4" s="35" t="s">
        <v>115</v>
      </c>
      <c r="M4" s="56"/>
      <c r="N4" s="56"/>
      <c r="O4" s="57"/>
      <c r="P4" s="58"/>
      <c r="Q4"/>
      <c r="R4"/>
    </row>
    <row r="5" spans="1:18" s="2" customFormat="1" ht="15" x14ac:dyDescent="0.25">
      <c r="A5" s="2" t="s">
        <v>93</v>
      </c>
      <c r="C5" s="2" t="s">
        <v>0</v>
      </c>
      <c r="D5" s="17">
        <v>0</v>
      </c>
      <c r="E5" s="2" t="s">
        <v>90</v>
      </c>
      <c r="K5" s="23"/>
      <c r="L5" s="36" t="s">
        <v>37</v>
      </c>
      <c r="M5" s="23"/>
      <c r="N5" s="23"/>
      <c r="O5" s="21"/>
      <c r="P5" s="55"/>
      <c r="Q5" s="8"/>
      <c r="R5" s="8"/>
    </row>
    <row r="6" spans="1:18" s="2" customFormat="1" ht="15.6" x14ac:dyDescent="0.3">
      <c r="D6" s="13"/>
      <c r="E6" s="2" t="s">
        <v>91</v>
      </c>
      <c r="K6" s="22"/>
      <c r="L6" s="37"/>
      <c r="M6" s="21"/>
      <c r="N6" s="21"/>
      <c r="O6" s="21"/>
      <c r="P6" s="55"/>
      <c r="Q6" s="8"/>
      <c r="R6" s="8"/>
    </row>
    <row r="7" spans="1:18" s="2" customFormat="1" ht="15" x14ac:dyDescent="0.25">
      <c r="D7" s="13"/>
      <c r="L7" s="38">
        <v>55239.37</v>
      </c>
      <c r="M7" s="39" t="s">
        <v>116</v>
      </c>
      <c r="N7" s="39"/>
      <c r="O7" s="45"/>
      <c r="P7" s="59"/>
      <c r="Q7"/>
      <c r="R7"/>
    </row>
    <row r="8" spans="1:18" s="2" customFormat="1" ht="15" x14ac:dyDescent="0.25">
      <c r="A8" s="2" t="s">
        <v>1</v>
      </c>
      <c r="C8" s="2" t="s">
        <v>2</v>
      </c>
      <c r="D8" s="16">
        <v>0</v>
      </c>
      <c r="E8" s="2" t="s">
        <v>3</v>
      </c>
      <c r="K8"/>
      <c r="L8" s="40"/>
      <c r="O8" s="45"/>
      <c r="P8" s="59"/>
      <c r="Q8"/>
      <c r="R8"/>
    </row>
    <row r="9" spans="1:18" s="2" customFormat="1" ht="15" x14ac:dyDescent="0.25">
      <c r="D9" s="13"/>
      <c r="K9" s="23"/>
      <c r="L9" s="60"/>
      <c r="M9" s="45"/>
      <c r="N9" s="45"/>
      <c r="O9" s="45"/>
      <c r="P9" s="59"/>
      <c r="Q9"/>
      <c r="R9"/>
    </row>
    <row r="10" spans="1:18" s="2" customFormat="1" ht="15" x14ac:dyDescent="0.25">
      <c r="A10" s="2" t="s">
        <v>83</v>
      </c>
      <c r="C10" s="2" t="s">
        <v>5</v>
      </c>
      <c r="D10" s="13">
        <f>IF((D11+D8+D5)&lt;=$O$25,0.0765*(D11+D8+D5),(0.0765*$O$25+(0.0145*((D11+D8+D5)-$O$25))))</f>
        <v>0</v>
      </c>
      <c r="E10" s="2" t="s">
        <v>58</v>
      </c>
      <c r="K10" s="24"/>
      <c r="L10" s="36" t="s">
        <v>38</v>
      </c>
      <c r="M10" s="23"/>
      <c r="N10" s="23"/>
      <c r="O10" s="23"/>
      <c r="P10" s="61"/>
      <c r="Q10" s="8"/>
      <c r="R10" s="8"/>
    </row>
    <row r="11" spans="1:18" s="2" customFormat="1" ht="15.6" x14ac:dyDescent="0.3">
      <c r="A11" s="5"/>
      <c r="B11" s="2" t="s">
        <v>84</v>
      </c>
      <c r="D11" s="13"/>
      <c r="E11" s="2" t="s">
        <v>108</v>
      </c>
      <c r="K11" s="43"/>
      <c r="L11" s="37"/>
      <c r="M11" s="21"/>
      <c r="N11" s="21"/>
      <c r="O11" s="21"/>
      <c r="P11" s="55"/>
      <c r="Q11" s="8"/>
      <c r="R11" s="8"/>
    </row>
    <row r="12" spans="1:18" s="2" customFormat="1" ht="15" x14ac:dyDescent="0.25">
      <c r="D12" s="13"/>
      <c r="E12" s="2" t="s">
        <v>109</v>
      </c>
      <c r="L12" s="38">
        <v>61395.24</v>
      </c>
      <c r="M12" s="39" t="s">
        <v>116</v>
      </c>
      <c r="N12" s="39"/>
      <c r="O12" s="45"/>
      <c r="P12" s="59"/>
      <c r="Q12"/>
      <c r="R12"/>
    </row>
    <row r="13" spans="1:18" s="2" customFormat="1" ht="15" x14ac:dyDescent="0.25">
      <c r="D13" s="13"/>
      <c r="K13" s="23"/>
      <c r="L13" s="40"/>
      <c r="O13" s="45"/>
      <c r="P13" s="59"/>
      <c r="Q13"/>
      <c r="R13"/>
    </row>
    <row r="14" spans="1:18" s="2" customFormat="1" ht="15.6" x14ac:dyDescent="0.3">
      <c r="A14" s="1" t="s">
        <v>62</v>
      </c>
      <c r="B14" s="1"/>
      <c r="C14" s="1" t="s">
        <v>6</v>
      </c>
      <c r="D14" s="18">
        <f>D5+D8+D10</f>
        <v>0</v>
      </c>
      <c r="K14" s="22"/>
      <c r="L14" s="60"/>
      <c r="M14" s="45"/>
      <c r="N14" s="45"/>
      <c r="O14" s="45"/>
      <c r="P14" s="59"/>
      <c r="Q14"/>
      <c r="R14"/>
    </row>
    <row r="15" spans="1:18" s="2" customFormat="1" ht="15" x14ac:dyDescent="0.25">
      <c r="D15" s="13"/>
      <c r="K15" s="43"/>
      <c r="L15" s="36" t="s">
        <v>53</v>
      </c>
      <c r="M15" s="23"/>
      <c r="N15" s="23"/>
      <c r="O15" s="23"/>
      <c r="P15" s="61"/>
      <c r="Q15" s="8"/>
      <c r="R15" s="8"/>
    </row>
    <row r="16" spans="1:18" s="2" customFormat="1" ht="15.6" x14ac:dyDescent="0.3">
      <c r="A16" s="4" t="s">
        <v>7</v>
      </c>
      <c r="B16" s="4"/>
      <c r="D16" s="13"/>
      <c r="L16" s="37"/>
      <c r="M16" s="21"/>
      <c r="N16" s="21"/>
      <c r="O16" s="21"/>
      <c r="P16" s="55"/>
      <c r="Q16" s="8"/>
      <c r="R16" s="8"/>
    </row>
    <row r="17" spans="1:30" s="2" customFormat="1" ht="15" x14ac:dyDescent="0.25">
      <c r="A17" s="2" t="s">
        <v>8</v>
      </c>
      <c r="C17" s="2" t="s">
        <v>9</v>
      </c>
      <c r="D17" s="13">
        <f>D14*0.18</f>
        <v>0</v>
      </c>
      <c r="E17" s="2" t="s">
        <v>82</v>
      </c>
      <c r="K17"/>
      <c r="L17" s="38">
        <v>61940.01</v>
      </c>
      <c r="M17" s="39" t="s">
        <v>116</v>
      </c>
      <c r="N17" s="39"/>
      <c r="O17" s="45"/>
      <c r="P17" s="59"/>
      <c r="Q17"/>
      <c r="R17"/>
    </row>
    <row r="18" spans="1:30" s="2" customFormat="1" ht="15" x14ac:dyDescent="0.25">
      <c r="D18" s="13"/>
      <c r="E18" s="2" t="s">
        <v>81</v>
      </c>
      <c r="K18" s="23"/>
      <c r="L18" s="40"/>
      <c r="O18" s="45"/>
      <c r="P18" s="59"/>
      <c r="Q18"/>
      <c r="R18"/>
    </row>
    <row r="19" spans="1:30" s="2" customFormat="1" ht="15" x14ac:dyDescent="0.25">
      <c r="D19" s="13"/>
      <c r="E19" s="2" t="s">
        <v>80</v>
      </c>
      <c r="K19" s="22"/>
      <c r="L19" s="60"/>
      <c r="M19" s="45"/>
      <c r="N19" s="45"/>
      <c r="O19" s="45"/>
      <c r="P19" s="59"/>
      <c r="Q19"/>
      <c r="R19"/>
    </row>
    <row r="20" spans="1:30" s="2" customFormat="1" ht="15" x14ac:dyDescent="0.25">
      <c r="D20" s="13"/>
      <c r="K20" s="43"/>
      <c r="L20" s="36" t="s">
        <v>39</v>
      </c>
      <c r="M20" s="23"/>
      <c r="N20" s="23"/>
      <c r="O20" s="23"/>
      <c r="P20" s="55"/>
      <c r="Q20" s="8"/>
      <c r="R20" s="8"/>
    </row>
    <row r="21" spans="1:30" s="2" customFormat="1" ht="15" x14ac:dyDescent="0.25">
      <c r="A21" s="2" t="s">
        <v>68</v>
      </c>
      <c r="C21" s="2" t="s">
        <v>11</v>
      </c>
      <c r="D21" s="17">
        <v>0</v>
      </c>
      <c r="E21" s="2" t="s">
        <v>113</v>
      </c>
      <c r="L21" s="37"/>
      <c r="M21" s="21"/>
      <c r="N21" s="21"/>
      <c r="O21" s="21"/>
      <c r="P21" s="55"/>
      <c r="Q21" s="8"/>
      <c r="R21" s="8"/>
    </row>
    <row r="22" spans="1:30" s="2" customFormat="1" ht="15" x14ac:dyDescent="0.25">
      <c r="D22" s="13"/>
      <c r="K22"/>
      <c r="L22" s="38">
        <v>70274.94</v>
      </c>
      <c r="M22" s="39" t="s">
        <v>116</v>
      </c>
      <c r="N22" s="39"/>
      <c r="O22" s="45"/>
      <c r="P22" s="59"/>
      <c r="Q22"/>
      <c r="R22"/>
    </row>
    <row r="23" spans="1:30" s="2" customFormat="1" ht="15" x14ac:dyDescent="0.25">
      <c r="A23" s="2" t="s">
        <v>19</v>
      </c>
      <c r="C23" s="2" t="s">
        <v>15</v>
      </c>
      <c r="D23" s="17">
        <v>0</v>
      </c>
      <c r="E23" s="2" t="s">
        <v>21</v>
      </c>
      <c r="K23" s="8"/>
      <c r="L23" s="40"/>
      <c r="O23" s="45"/>
      <c r="P23" s="59"/>
      <c r="Q23"/>
      <c r="R23"/>
    </row>
    <row r="24" spans="1:30" s="2" customFormat="1" ht="15" x14ac:dyDescent="0.25">
      <c r="D24" s="13"/>
      <c r="E24" s="2" t="s">
        <v>22</v>
      </c>
      <c r="L24" s="60"/>
      <c r="M24" s="45"/>
      <c r="N24" s="45"/>
      <c r="O24" s="45"/>
      <c r="P24" s="59"/>
      <c r="Q24"/>
      <c r="R24"/>
    </row>
    <row r="25" spans="1:30" s="2" customFormat="1" ht="16.2" thickBot="1" x14ac:dyDescent="0.35">
      <c r="D25" s="13"/>
      <c r="L25" s="49" t="s">
        <v>56</v>
      </c>
      <c r="M25" s="62"/>
      <c r="N25" s="62"/>
      <c r="O25" s="64">
        <v>184500</v>
      </c>
      <c r="P25" s="44" t="s">
        <v>117</v>
      </c>
      <c r="Q25"/>
      <c r="R25"/>
    </row>
    <row r="26" spans="1:30" s="2" customFormat="1" ht="15" x14ac:dyDescent="0.25">
      <c r="A26" s="2" t="s">
        <v>23</v>
      </c>
      <c r="C26" s="2" t="s">
        <v>17</v>
      </c>
      <c r="D26" s="17">
        <v>0</v>
      </c>
      <c r="E26" s="2" t="s">
        <v>75</v>
      </c>
    </row>
    <row r="27" spans="1:30" s="2" customFormat="1" ht="15.6" x14ac:dyDescent="0.3">
      <c r="D27" s="13"/>
      <c r="E27" s="2" t="s">
        <v>101</v>
      </c>
      <c r="Q27"/>
    </row>
    <row r="28" spans="1:30" s="2" customFormat="1" ht="15.6" x14ac:dyDescent="0.3">
      <c r="A28" s="2" t="s">
        <v>102</v>
      </c>
      <c r="B28" s="5"/>
      <c r="C28" s="20"/>
      <c r="D28" s="13"/>
      <c r="Q28" s="8"/>
      <c r="U28" s="21" t="s">
        <v>119</v>
      </c>
      <c r="V28"/>
      <c r="W28"/>
      <c r="X28"/>
    </row>
    <row r="29" spans="1:30" s="2" customFormat="1" ht="15.6" x14ac:dyDescent="0.3">
      <c r="B29" s="1" t="s">
        <v>40</v>
      </c>
      <c r="D29" s="17" t="s">
        <v>46</v>
      </c>
      <c r="E29" s="1" t="s">
        <v>44</v>
      </c>
      <c r="F29" s="1"/>
      <c r="G29" s="1"/>
      <c r="H29" s="1"/>
      <c r="I29" s="1"/>
      <c r="J29" s="1"/>
      <c r="K29" s="1"/>
      <c r="L29" s="1"/>
      <c r="Q29"/>
      <c r="U29" s="21" t="s">
        <v>42</v>
      </c>
      <c r="V29" s="21" t="s">
        <v>41</v>
      </c>
      <c r="W29" s="21"/>
      <c r="X29" s="21"/>
    </row>
    <row r="30" spans="1:30" s="2" customFormat="1" ht="15.6" x14ac:dyDescent="0.3">
      <c r="B30" s="1" t="s">
        <v>41</v>
      </c>
      <c r="D30" s="17" t="s">
        <v>46</v>
      </c>
      <c r="E30" s="1" t="s">
        <v>45</v>
      </c>
      <c r="F30" s="1"/>
      <c r="G30" s="1"/>
      <c r="H30" s="1"/>
      <c r="I30" s="1"/>
      <c r="J30" s="1"/>
      <c r="K30" s="1"/>
      <c r="L30" s="1"/>
      <c r="Q30"/>
      <c r="U30"/>
      <c r="V30"/>
      <c r="W30"/>
      <c r="X30"/>
    </row>
    <row r="31" spans="1:30" s="2" customFormat="1" ht="15.6" x14ac:dyDescent="0.3">
      <c r="C31" s="20"/>
      <c r="D31" s="13"/>
      <c r="Q31"/>
      <c r="U31" s="10" t="s">
        <v>46</v>
      </c>
      <c r="V31" t="s">
        <v>12</v>
      </c>
      <c r="W31" t="s">
        <v>43</v>
      </c>
      <c r="X31" t="s">
        <v>13</v>
      </c>
      <c r="Y31" s="45" t="s">
        <v>50</v>
      </c>
      <c r="Z31" s="10" t="s">
        <v>46</v>
      </c>
      <c r="AA31" t="s">
        <v>12</v>
      </c>
      <c r="AB31" t="s">
        <v>43</v>
      </c>
      <c r="AC31" t="s">
        <v>13</v>
      </c>
      <c r="AD31" s="9" t="s">
        <v>50</v>
      </c>
    </row>
    <row r="32" spans="1:30" s="2" customFormat="1" ht="15.6" x14ac:dyDescent="0.3">
      <c r="B32" s="2" t="s">
        <v>10</v>
      </c>
      <c r="C32" s="2" t="s">
        <v>18</v>
      </c>
      <c r="D32" s="13" t="str">
        <f>IF(D29="Select one","Select plan!!",(IF(D30="Select one","Select tier!!",VLOOKUP(D29,U32:Y38,W41,FALSE))))</f>
        <v>Select plan!!</v>
      </c>
      <c r="E32" s="41" t="s">
        <v>64</v>
      </c>
      <c r="Q32"/>
      <c r="U32" s="45" t="s">
        <v>59</v>
      </c>
      <c r="V32" s="34">
        <f>1717*12</f>
        <v>20604</v>
      </c>
      <c r="W32" s="34">
        <f>3091*12</f>
        <v>37092</v>
      </c>
      <c r="X32" s="34">
        <f>4808*12</f>
        <v>57696</v>
      </c>
      <c r="Y32" s="34">
        <v>0</v>
      </c>
      <c r="Z32" s="45" t="s">
        <v>59</v>
      </c>
      <c r="AA32" s="29">
        <f>(+V33*0.01)+(+V32-V33)</f>
        <v>5361.96</v>
      </c>
      <c r="AB32" s="29">
        <f>(+W33*0.02)+(W32-W33)</f>
        <v>9938.16</v>
      </c>
      <c r="AC32" s="29">
        <f>(+X33*0.03)+(X32-X33)</f>
        <v>15885.119999999999</v>
      </c>
      <c r="AD32" s="11">
        <v>0</v>
      </c>
    </row>
    <row r="33" spans="1:30" s="2" customFormat="1" ht="15.6" x14ac:dyDescent="0.3">
      <c r="D33" s="13"/>
      <c r="E33" s="41" t="s">
        <v>70</v>
      </c>
      <c r="Q33" s="8"/>
      <c r="U33" s="46" t="s">
        <v>105</v>
      </c>
      <c r="V33" s="53">
        <f>1283*12</f>
        <v>15396</v>
      </c>
      <c r="W33" s="53">
        <f>2309*12</f>
        <v>27708</v>
      </c>
      <c r="X33" s="53">
        <f>3592*12</f>
        <v>43104</v>
      </c>
      <c r="Y33" s="53">
        <v>0</v>
      </c>
      <c r="Z33" s="46" t="s">
        <v>104</v>
      </c>
      <c r="AA33" s="30">
        <f>+V33*0.01</f>
        <v>153.96</v>
      </c>
      <c r="AB33" s="30">
        <f>+W33*0.02</f>
        <v>554.16</v>
      </c>
      <c r="AC33" s="30">
        <f>+X33*0.03</f>
        <v>1293.1199999999999</v>
      </c>
      <c r="AD33" s="28">
        <v>0</v>
      </c>
    </row>
    <row r="34" spans="1:30" s="2" customFormat="1" ht="15.6" x14ac:dyDescent="0.3">
      <c r="B34" s="2" t="s">
        <v>65</v>
      </c>
      <c r="D34" s="13">
        <f>IFERROR(VLOOKUP(D29,Z32:AD38,AB41,FALSE), 0)*-1</f>
        <v>0</v>
      </c>
      <c r="E34" s="1" t="s">
        <v>63</v>
      </c>
      <c r="Q34" s="8"/>
      <c r="U34" s="45" t="s">
        <v>120</v>
      </c>
      <c r="V34" s="34">
        <f>1717*12</f>
        <v>20604</v>
      </c>
      <c r="W34" s="34">
        <f>3091*12</f>
        <v>37092</v>
      </c>
      <c r="X34" s="34">
        <f>4808*12</f>
        <v>57696</v>
      </c>
      <c r="Y34" s="34">
        <v>0</v>
      </c>
      <c r="Z34" s="45" t="s">
        <v>87</v>
      </c>
      <c r="AA34" s="29">
        <f>(+V33*0.01)+(+V34-V33)</f>
        <v>5361.96</v>
      </c>
      <c r="AB34" s="29">
        <f>(+W33*0.02)+(W34-W33)</f>
        <v>9938.16</v>
      </c>
      <c r="AC34" s="29">
        <f>(+X33*0.03)+(X34-X33)</f>
        <v>15885.119999999999</v>
      </c>
      <c r="AD34" s="11">
        <v>0</v>
      </c>
    </row>
    <row r="35" spans="1:30" s="2" customFormat="1" ht="15" x14ac:dyDescent="0.25">
      <c r="D35" s="13"/>
      <c r="F35" s="54"/>
      <c r="Q35" s="8"/>
      <c r="U35" s="46" t="s">
        <v>121</v>
      </c>
      <c r="V35" s="53">
        <f>1283*12</f>
        <v>15396</v>
      </c>
      <c r="W35" s="53">
        <f>2309*12</f>
        <v>27708</v>
      </c>
      <c r="X35" s="53">
        <f>3592*12</f>
        <v>43104</v>
      </c>
      <c r="Y35" s="53">
        <v>0</v>
      </c>
      <c r="Z35" s="46" t="s">
        <v>85</v>
      </c>
      <c r="AA35" s="30">
        <f>(+V35*0.01)+(+V35-V33)</f>
        <v>153.96</v>
      </c>
      <c r="AB35" s="30">
        <f>(+W35*0.02)+(W35-W33)</f>
        <v>554.16</v>
      </c>
      <c r="AC35" s="30">
        <f>(+X35*0.03)+(X35-X33)</f>
        <v>1293.1199999999999</v>
      </c>
      <c r="AD35" s="28">
        <v>0</v>
      </c>
    </row>
    <row r="36" spans="1:30" s="2" customFormat="1" ht="15.6" x14ac:dyDescent="0.3">
      <c r="B36" s="1" t="s">
        <v>55</v>
      </c>
      <c r="C36" s="20"/>
      <c r="D36" s="16" t="s">
        <v>46</v>
      </c>
      <c r="E36" s="1" t="s">
        <v>44</v>
      </c>
      <c r="Q36" s="8"/>
      <c r="U36" s="45" t="s">
        <v>86</v>
      </c>
      <c r="V36" s="34">
        <f>977*12</f>
        <v>11724</v>
      </c>
      <c r="W36" s="34">
        <f>1759*12</f>
        <v>21108</v>
      </c>
      <c r="X36" s="34">
        <f>2736*12</f>
        <v>32832</v>
      </c>
      <c r="Y36" s="34">
        <v>0</v>
      </c>
      <c r="Z36" s="45" t="s">
        <v>86</v>
      </c>
      <c r="AA36" s="31">
        <f>+V36*0.01</f>
        <v>117.24000000000001</v>
      </c>
      <c r="AB36" s="31">
        <f>+W36*0.02</f>
        <v>422.16</v>
      </c>
      <c r="AC36" s="31">
        <f>+X36*0.03</f>
        <v>984.95999999999992</v>
      </c>
      <c r="AD36" s="11">
        <v>0</v>
      </c>
    </row>
    <row r="37" spans="1:30" s="2" customFormat="1" ht="15.6" x14ac:dyDescent="0.3">
      <c r="B37" s="1" t="s">
        <v>41</v>
      </c>
      <c r="D37" s="17" t="s">
        <v>46</v>
      </c>
      <c r="E37" s="1" t="s">
        <v>45</v>
      </c>
      <c r="Q37"/>
      <c r="U37" s="45" t="s">
        <v>88</v>
      </c>
      <c r="V37" s="34">
        <f>977*12</f>
        <v>11724</v>
      </c>
      <c r="W37" s="34">
        <f>1759*12</f>
        <v>21108</v>
      </c>
      <c r="X37" s="34">
        <f>2736*12</f>
        <v>32832</v>
      </c>
      <c r="Y37" s="34">
        <v>0</v>
      </c>
      <c r="Z37" s="45" t="s">
        <v>88</v>
      </c>
      <c r="AA37" s="31">
        <f>+V37*0.01</f>
        <v>117.24000000000001</v>
      </c>
      <c r="AB37" s="31">
        <f>+W37*0.02</f>
        <v>422.16</v>
      </c>
      <c r="AC37" s="31">
        <f>+X37*0.03</f>
        <v>984.95999999999992</v>
      </c>
      <c r="AD37" s="11">
        <v>0</v>
      </c>
    </row>
    <row r="38" spans="1:30" s="2" customFormat="1" ht="15" x14ac:dyDescent="0.25">
      <c r="D38" s="13"/>
      <c r="Q38"/>
      <c r="U38" s="45" t="s">
        <v>50</v>
      </c>
      <c r="V38" s="11">
        <v>0</v>
      </c>
      <c r="W38" s="11">
        <v>0</v>
      </c>
      <c r="X38" s="11">
        <v>0</v>
      </c>
      <c r="Y38" s="11">
        <v>0</v>
      </c>
      <c r="Z38" s="45" t="s">
        <v>50</v>
      </c>
      <c r="AA38" s="11">
        <v>0</v>
      </c>
      <c r="AB38" s="11">
        <v>0</v>
      </c>
      <c r="AC38" s="11">
        <v>0</v>
      </c>
      <c r="AD38" s="11">
        <v>0</v>
      </c>
    </row>
    <row r="39" spans="1:30" s="2" customFormat="1" ht="15" x14ac:dyDescent="0.25">
      <c r="B39" s="2" t="s">
        <v>54</v>
      </c>
      <c r="C39" s="2" t="s">
        <v>20</v>
      </c>
      <c r="D39" s="13" t="str">
        <f>IF(D36="Select one","Select plan!!",(IF(D37="Select one","Select tier!!",VLOOKUP(D36,U46:Y49,W51,FALSE))))</f>
        <v>Select plan!!</v>
      </c>
      <c r="Q39"/>
      <c r="U39" s="45"/>
      <c r="V39" s="11"/>
      <c r="W39" s="11"/>
      <c r="X39" s="11"/>
      <c r="Y39" s="11"/>
      <c r="Z39" s="45"/>
      <c r="AA39" s="11"/>
      <c r="AB39" s="11"/>
      <c r="AC39" s="11"/>
    </row>
    <row r="40" spans="1:30" s="2" customFormat="1" ht="15" hidden="1" x14ac:dyDescent="0.25">
      <c r="D40" s="13"/>
      <c r="Q40"/>
      <c r="U40" s="45" t="s">
        <v>48</v>
      </c>
      <c r="V40" s="45"/>
      <c r="W40" s="45">
        <f>IF(B42="single",2,(IF(B42="family",4,(IF(B42="opt out",5,3)))))</f>
        <v>3</v>
      </c>
      <c r="X40" s="45"/>
      <c r="Y40" s="45"/>
      <c r="Z40" s="45" t="s">
        <v>48</v>
      </c>
      <c r="AA40" s="15"/>
      <c r="AB40"/>
      <c r="AC40"/>
    </row>
    <row r="41" spans="1:30" s="2" customFormat="1" ht="15" hidden="1" x14ac:dyDescent="0.25">
      <c r="A41" s="2" t="s">
        <v>16</v>
      </c>
      <c r="C41" s="2" t="s">
        <v>24</v>
      </c>
      <c r="D41" s="17">
        <v>0</v>
      </c>
      <c r="E41" s="2" t="s">
        <v>77</v>
      </c>
      <c r="U41" s="9" t="s">
        <v>48</v>
      </c>
      <c r="V41" s="9"/>
      <c r="W41" s="9">
        <f>IF(D30="single",2,(IF(D30="family",4,(IF(D30="opt out",5,3)))))</f>
        <v>3</v>
      </c>
      <c r="X41" s="9"/>
      <c r="Y41" s="9"/>
      <c r="Z41" s="9" t="s">
        <v>48</v>
      </c>
      <c r="AA41" s="9"/>
      <c r="AB41" s="9">
        <f>IF(D30="single",2,(IF(D30="family",4,(IF(D30="opt out",5,3)))))</f>
        <v>3</v>
      </c>
      <c r="AC41" s="9"/>
    </row>
    <row r="42" spans="1:30" s="2" customFormat="1" ht="15" hidden="1" x14ac:dyDescent="0.25">
      <c r="D42" s="14"/>
      <c r="E42" s="2" t="s">
        <v>78</v>
      </c>
      <c r="U42" s="9"/>
      <c r="V42" s="9"/>
      <c r="W42" s="9"/>
      <c r="X42" s="9"/>
      <c r="Y42" s="9"/>
    </row>
    <row r="43" spans="1:30" s="2" customFormat="1" ht="15" hidden="1" x14ac:dyDescent="0.25">
      <c r="D43" s="13"/>
      <c r="E43" s="2" t="s">
        <v>25</v>
      </c>
      <c r="U43" s="12" t="s">
        <v>46</v>
      </c>
      <c r="V43" s="9" t="s">
        <v>12</v>
      </c>
      <c r="W43" s="9" t="s">
        <v>43</v>
      </c>
      <c r="X43" s="9" t="s">
        <v>13</v>
      </c>
      <c r="Y43" s="9" t="s">
        <v>50</v>
      </c>
    </row>
    <row r="44" spans="1:30" s="2" customFormat="1" ht="15" x14ac:dyDescent="0.25">
      <c r="D44" s="13"/>
      <c r="U44" s="9" t="s">
        <v>48</v>
      </c>
      <c r="V44" s="45"/>
      <c r="W44" s="45">
        <f>IF(C35="single",2,(IF(C35="family",4,(IF(C35="opt out",5,3)))))</f>
        <v>3</v>
      </c>
      <c r="X44" s="45"/>
      <c r="Y44" s="9"/>
      <c r="Z44" s="9" t="s">
        <v>48</v>
      </c>
      <c r="AB44" s="45">
        <f>IF(H35="single",2,(IF(H35="family",4,(IF(H35="opt out",5,3)))))</f>
        <v>3</v>
      </c>
    </row>
    <row r="45" spans="1:30" s="2" customFormat="1" ht="15" x14ac:dyDescent="0.25">
      <c r="A45" s="2" t="s">
        <v>69</v>
      </c>
      <c r="C45" s="2" t="s">
        <v>26</v>
      </c>
      <c r="D45" s="13">
        <f>D14*0.011</f>
        <v>0</v>
      </c>
      <c r="E45" s="2" t="s">
        <v>97</v>
      </c>
      <c r="U45" s="9"/>
      <c r="V45" s="45"/>
      <c r="W45" s="45"/>
      <c r="X45" s="45"/>
      <c r="Y45" s="9"/>
      <c r="Z45" s="9"/>
    </row>
    <row r="46" spans="1:30" s="2" customFormat="1" ht="15.6" thickBot="1" x14ac:dyDescent="0.3">
      <c r="D46" s="13"/>
      <c r="U46" s="12" t="s">
        <v>46</v>
      </c>
      <c r="V46" s="45" t="s">
        <v>12</v>
      </c>
      <c r="W46" s="45" t="s">
        <v>43</v>
      </c>
      <c r="X46" s="45" t="s">
        <v>13</v>
      </c>
      <c r="Y46" s="9" t="s">
        <v>50</v>
      </c>
    </row>
    <row r="47" spans="1:30" s="2" customFormat="1" ht="16.2" thickBot="1" x14ac:dyDescent="0.35">
      <c r="B47" s="1" t="s">
        <v>36</v>
      </c>
      <c r="C47" s="1"/>
      <c r="D47" s="51" t="e">
        <f>D45+D41+D39+D32+D26+D23+D21+D17+D14+D34</f>
        <v>#VALUE!</v>
      </c>
      <c r="E47" s="1" t="s">
        <v>49</v>
      </c>
      <c r="U47" s="45" t="s">
        <v>107</v>
      </c>
      <c r="V47" s="34">
        <f>40*12</f>
        <v>480</v>
      </c>
      <c r="W47" s="34">
        <f>72*12</f>
        <v>864</v>
      </c>
      <c r="X47" s="34">
        <f>112*12</f>
        <v>1344</v>
      </c>
      <c r="Y47" s="52">
        <v>0</v>
      </c>
    </row>
    <row r="48" spans="1:30" s="2" customFormat="1" ht="15.6" x14ac:dyDescent="0.3">
      <c r="D48" s="13"/>
      <c r="E48" s="1" t="s">
        <v>74</v>
      </c>
      <c r="U48" s="45" t="s">
        <v>106</v>
      </c>
      <c r="V48" s="34">
        <f>87*12</f>
        <v>1044</v>
      </c>
      <c r="W48" s="34">
        <f>157*12</f>
        <v>1884</v>
      </c>
      <c r="X48" s="34">
        <f>244*12</f>
        <v>2928</v>
      </c>
      <c r="Y48" s="52">
        <v>0</v>
      </c>
    </row>
    <row r="49" spans="4:25" s="2" customFormat="1" ht="15" x14ac:dyDescent="0.25">
      <c r="D49" s="13"/>
      <c r="U49" s="46" t="s">
        <v>112</v>
      </c>
      <c r="V49" s="28">
        <f>70*12</f>
        <v>840</v>
      </c>
      <c r="W49" s="28">
        <f>126*12</f>
        <v>1512</v>
      </c>
      <c r="X49" s="28">
        <f>196*12</f>
        <v>2352</v>
      </c>
      <c r="Y49" s="63">
        <v>0</v>
      </c>
    </row>
    <row r="50" spans="4:25" s="2" customFormat="1" ht="15" x14ac:dyDescent="0.25">
      <c r="D50" s="13"/>
      <c r="U50" s="9" t="s">
        <v>50</v>
      </c>
      <c r="V50" s="11">
        <v>0</v>
      </c>
      <c r="W50" s="11">
        <v>0</v>
      </c>
      <c r="X50" s="11">
        <v>0</v>
      </c>
      <c r="Y50" s="11">
        <v>0</v>
      </c>
    </row>
    <row r="51" spans="4:25" s="2" customFormat="1" ht="15" x14ac:dyDescent="0.25">
      <c r="D51" s="13"/>
      <c r="U51" s="9"/>
      <c r="V51" s="9"/>
      <c r="W51" s="9"/>
      <c r="X51" s="9"/>
      <c r="Y51" s="9"/>
    </row>
    <row r="52" spans="4:25" s="2" customFormat="1" ht="15" x14ac:dyDescent="0.25">
      <c r="D52" s="13"/>
      <c r="R52" s="9"/>
      <c r="S52" s="9"/>
      <c r="T52" s="9"/>
      <c r="U52" s="45" t="s">
        <v>122</v>
      </c>
      <c r="V52" s="9"/>
      <c r="W52" s="9">
        <f>IF(C41="single",2,IF(C41="family",4,IF(C41="optout",5,3)))</f>
        <v>3</v>
      </c>
      <c r="X52" s="9"/>
      <c r="Y52" s="9"/>
    </row>
    <row r="53" spans="4:25" s="2" customFormat="1" ht="15" x14ac:dyDescent="0.25">
      <c r="D53" s="13"/>
      <c r="R53" s="9"/>
      <c r="S53" s="9"/>
      <c r="T53" s="9"/>
      <c r="U53" s="9"/>
      <c r="V53" s="9"/>
      <c r="W53" s="9"/>
      <c r="X53" s="9"/>
    </row>
    <row r="54" spans="4:25" s="2" customFormat="1" ht="15" x14ac:dyDescent="0.25">
      <c r="D54" s="13"/>
      <c r="R54" s="9"/>
      <c r="S54" s="9"/>
      <c r="T54" s="9"/>
      <c r="U54" s="9"/>
      <c r="V54" s="25"/>
      <c r="W54" s="25"/>
      <c r="X54" s="25"/>
    </row>
    <row r="55" spans="4:25" s="2" customFormat="1" ht="15" x14ac:dyDescent="0.25">
      <c r="D55" s="13"/>
      <c r="R55" s="21"/>
      <c r="S55" s="21"/>
      <c r="T55" s="21"/>
      <c r="U55" s="21"/>
    </row>
    <row r="56" spans="4:25" s="2" customFormat="1" ht="15" x14ac:dyDescent="0.25">
      <c r="D56" s="13"/>
    </row>
    <row r="57" spans="4:25" s="2" customFormat="1" ht="15" x14ac:dyDescent="0.25">
      <c r="D57" s="13"/>
    </row>
    <row r="58" spans="4:25" s="2" customFormat="1" ht="15" x14ac:dyDescent="0.25">
      <c r="D58" s="13"/>
    </row>
    <row r="59" spans="4:25" s="2" customFormat="1" ht="15" x14ac:dyDescent="0.25">
      <c r="D59" s="13"/>
    </row>
    <row r="60" spans="4:25" s="2" customFormat="1" ht="15" x14ac:dyDescent="0.25">
      <c r="D60" s="13"/>
    </row>
    <row r="61" spans="4:25" s="2" customFormat="1" ht="15" x14ac:dyDescent="0.25">
      <c r="D61" s="13"/>
    </row>
    <row r="62" spans="4:25" s="2" customFormat="1" ht="15" x14ac:dyDescent="0.25">
      <c r="D62" s="13"/>
    </row>
    <row r="63" spans="4:25" s="2" customFormat="1" ht="15" x14ac:dyDescent="0.25">
      <c r="D63" s="13"/>
    </row>
    <row r="64" spans="4:25" s="2" customFormat="1" ht="15" x14ac:dyDescent="0.25">
      <c r="D64" s="13"/>
    </row>
    <row r="65" spans="4:4" s="2" customFormat="1" ht="15" x14ac:dyDescent="0.25">
      <c r="D65" s="13"/>
    </row>
    <row r="66" spans="4:4" s="2" customFormat="1" ht="15" x14ac:dyDescent="0.25">
      <c r="D66" s="13"/>
    </row>
    <row r="67" spans="4:4" s="2" customFormat="1" ht="15" x14ac:dyDescent="0.25">
      <c r="D67" s="13"/>
    </row>
    <row r="68" spans="4:4" s="2" customFormat="1" ht="15" x14ac:dyDescent="0.25">
      <c r="D68" s="13"/>
    </row>
    <row r="69" spans="4:4" s="2" customFormat="1" ht="15" x14ac:dyDescent="0.25">
      <c r="D69" s="13"/>
    </row>
    <row r="70" spans="4:4" s="2" customFormat="1" ht="15" x14ac:dyDescent="0.25">
      <c r="D70" s="13"/>
    </row>
    <row r="71" spans="4:4" s="2" customFormat="1" ht="15" x14ac:dyDescent="0.25">
      <c r="D71" s="13"/>
    </row>
    <row r="72" spans="4:4" s="2" customFormat="1" ht="15" x14ac:dyDescent="0.25">
      <c r="D72" s="13"/>
    </row>
    <row r="73" spans="4:4" s="2" customFormat="1" ht="15" x14ac:dyDescent="0.25">
      <c r="D73" s="13"/>
    </row>
    <row r="74" spans="4:4" s="2" customFormat="1" ht="15" x14ac:dyDescent="0.25">
      <c r="D74" s="13"/>
    </row>
    <row r="75" spans="4:4" s="2" customFormat="1" ht="15" x14ac:dyDescent="0.25">
      <c r="D75" s="13"/>
    </row>
    <row r="76" spans="4:4" s="2" customFormat="1" ht="15" x14ac:dyDescent="0.25">
      <c r="D76" s="13"/>
    </row>
    <row r="77" spans="4:4" s="2" customFormat="1" ht="15" x14ac:dyDescent="0.25">
      <c r="D77" s="13"/>
    </row>
    <row r="78" spans="4:4" s="2" customFormat="1" ht="15" x14ac:dyDescent="0.25">
      <c r="D78" s="13"/>
    </row>
    <row r="79" spans="4:4" s="2" customFormat="1" ht="15" x14ac:dyDescent="0.25">
      <c r="D79" s="13"/>
    </row>
    <row r="80" spans="4:4" s="2" customFormat="1" ht="15" x14ac:dyDescent="0.25">
      <c r="D80" s="13"/>
    </row>
    <row r="81" spans="4:4" s="2" customFormat="1" ht="15" x14ac:dyDescent="0.25">
      <c r="D81" s="13"/>
    </row>
    <row r="82" spans="4:4" s="2" customFormat="1" ht="15" x14ac:dyDescent="0.25">
      <c r="D82" s="13"/>
    </row>
    <row r="83" spans="4:4" s="2" customFormat="1" ht="15" x14ac:dyDescent="0.25">
      <c r="D83" s="13"/>
    </row>
    <row r="84" spans="4:4" s="2" customFormat="1" ht="15" x14ac:dyDescent="0.25">
      <c r="D84" s="13"/>
    </row>
    <row r="85" spans="4:4" s="2" customFormat="1" ht="15" x14ac:dyDescent="0.25">
      <c r="D85" s="13"/>
    </row>
    <row r="86" spans="4:4" s="2" customFormat="1" ht="15" x14ac:dyDescent="0.25">
      <c r="D86" s="13"/>
    </row>
    <row r="87" spans="4:4" s="2" customFormat="1" ht="15" x14ac:dyDescent="0.25">
      <c r="D87" s="13"/>
    </row>
    <row r="88" spans="4:4" s="2" customFormat="1" ht="15" x14ac:dyDescent="0.25">
      <c r="D88" s="13"/>
    </row>
    <row r="89" spans="4:4" s="2" customFormat="1" ht="15" x14ac:dyDescent="0.25">
      <c r="D89" s="13"/>
    </row>
    <row r="90" spans="4:4" s="2" customFormat="1" ht="15" x14ac:dyDescent="0.25">
      <c r="D90" s="13"/>
    </row>
    <row r="91" spans="4:4" s="2" customFormat="1" ht="15" x14ac:dyDescent="0.25">
      <c r="D91" s="13"/>
    </row>
    <row r="92" spans="4:4" s="2" customFormat="1" ht="15" x14ac:dyDescent="0.25">
      <c r="D92" s="13"/>
    </row>
    <row r="93" spans="4:4" s="2" customFormat="1" ht="15" x14ac:dyDescent="0.25">
      <c r="D93" s="13"/>
    </row>
    <row r="94" spans="4:4" s="2" customFormat="1" ht="15" x14ac:dyDescent="0.25">
      <c r="D94" s="13"/>
    </row>
    <row r="95" spans="4:4" s="2" customFormat="1" ht="15" x14ac:dyDescent="0.25">
      <c r="D95" s="13"/>
    </row>
    <row r="96" spans="4:4" s="2" customFormat="1" ht="15" x14ac:dyDescent="0.25">
      <c r="D96" s="13"/>
    </row>
    <row r="97" spans="4:4" s="2" customFormat="1" ht="15" x14ac:dyDescent="0.25">
      <c r="D97" s="13"/>
    </row>
    <row r="98" spans="4:4" s="2" customFormat="1" ht="15" x14ac:dyDescent="0.25">
      <c r="D98" s="13"/>
    </row>
    <row r="99" spans="4:4" s="2" customFormat="1" ht="15" x14ac:dyDescent="0.25">
      <c r="D99" s="13"/>
    </row>
    <row r="100" spans="4:4" s="2" customFormat="1" ht="15" x14ac:dyDescent="0.25">
      <c r="D100" s="13"/>
    </row>
    <row r="101" spans="4:4" s="2" customFormat="1" ht="15" x14ac:dyDescent="0.25">
      <c r="D101" s="13"/>
    </row>
    <row r="102" spans="4:4" s="2" customFormat="1" ht="15" x14ac:dyDescent="0.25">
      <c r="D102" s="13"/>
    </row>
    <row r="103" spans="4:4" s="2" customFormat="1" ht="15" x14ac:dyDescent="0.25">
      <c r="D103" s="13"/>
    </row>
    <row r="104" spans="4:4" s="2" customFormat="1" ht="15" x14ac:dyDescent="0.25">
      <c r="D104" s="13"/>
    </row>
    <row r="105" spans="4:4" s="2" customFormat="1" ht="15" x14ac:dyDescent="0.25">
      <c r="D105" s="13"/>
    </row>
    <row r="106" spans="4:4" s="2" customFormat="1" ht="15" x14ac:dyDescent="0.25">
      <c r="D106" s="13"/>
    </row>
    <row r="107" spans="4:4" s="2" customFormat="1" ht="15" x14ac:dyDescent="0.25">
      <c r="D107" s="13"/>
    </row>
    <row r="108" spans="4:4" s="2" customFormat="1" ht="15" x14ac:dyDescent="0.25">
      <c r="D108" s="13"/>
    </row>
    <row r="109" spans="4:4" s="2" customFormat="1" ht="15" x14ac:dyDescent="0.25">
      <c r="D109" s="13"/>
    </row>
    <row r="110" spans="4:4" s="2" customFormat="1" ht="15" x14ac:dyDescent="0.25">
      <c r="D110" s="13"/>
    </row>
    <row r="111" spans="4:4" s="2" customFormat="1" ht="15" x14ac:dyDescent="0.25">
      <c r="D111" s="13"/>
    </row>
    <row r="112" spans="4:4" s="2" customFormat="1" ht="15" x14ac:dyDescent="0.25">
      <c r="D112" s="13"/>
    </row>
    <row r="113" spans="4:4" s="2" customFormat="1" ht="15" x14ac:dyDescent="0.25">
      <c r="D113" s="13"/>
    </row>
    <row r="114" spans="4:4" s="2" customFormat="1" ht="15" x14ac:dyDescent="0.25">
      <c r="D114" s="13"/>
    </row>
    <row r="115" spans="4:4" s="2" customFormat="1" ht="15" x14ac:dyDescent="0.25">
      <c r="D115" s="13"/>
    </row>
    <row r="116" spans="4:4" s="2" customFormat="1" ht="15" x14ac:dyDescent="0.25">
      <c r="D116" s="13"/>
    </row>
    <row r="117" spans="4:4" s="2" customFormat="1" ht="15" x14ac:dyDescent="0.25">
      <c r="D117" s="13"/>
    </row>
    <row r="118" spans="4:4" s="2" customFormat="1" ht="15" x14ac:dyDescent="0.25">
      <c r="D118" s="13"/>
    </row>
    <row r="119" spans="4:4" s="2" customFormat="1" ht="15" x14ac:dyDescent="0.25">
      <c r="D119" s="13"/>
    </row>
    <row r="120" spans="4:4" s="2" customFormat="1" ht="15" x14ac:dyDescent="0.25">
      <c r="D120" s="13"/>
    </row>
    <row r="121" spans="4:4" s="2" customFormat="1" ht="15" x14ac:dyDescent="0.25">
      <c r="D121" s="13"/>
    </row>
    <row r="122" spans="4:4" s="2" customFormat="1" ht="15" x14ac:dyDescent="0.25">
      <c r="D122" s="13"/>
    </row>
    <row r="123" spans="4:4" s="2" customFormat="1" ht="15" x14ac:dyDescent="0.25">
      <c r="D123" s="13"/>
    </row>
    <row r="124" spans="4:4" s="2" customFormat="1" ht="15" x14ac:dyDescent="0.25">
      <c r="D124" s="13"/>
    </row>
    <row r="125" spans="4:4" s="2" customFormat="1" ht="15" x14ac:dyDescent="0.25">
      <c r="D125" s="13"/>
    </row>
    <row r="126" spans="4:4" s="2" customFormat="1" ht="15" x14ac:dyDescent="0.25">
      <c r="D126" s="13"/>
    </row>
    <row r="127" spans="4:4" s="2" customFormat="1" ht="15" x14ac:dyDescent="0.25">
      <c r="D127" s="13"/>
    </row>
    <row r="128" spans="4:4" s="2" customFormat="1" ht="15" x14ac:dyDescent="0.25">
      <c r="D128" s="13"/>
    </row>
    <row r="129" spans="4:4" s="2" customFormat="1" ht="15" x14ac:dyDescent="0.25">
      <c r="D129" s="13"/>
    </row>
    <row r="130" spans="4:4" s="2" customFormat="1" ht="15" x14ac:dyDescent="0.25">
      <c r="D130" s="13"/>
    </row>
    <row r="131" spans="4:4" s="2" customFormat="1" ht="15" x14ac:dyDescent="0.25">
      <c r="D131" s="13"/>
    </row>
    <row r="132" spans="4:4" s="2" customFormat="1" ht="15" x14ac:dyDescent="0.25">
      <c r="D132" s="13"/>
    </row>
    <row r="133" spans="4:4" s="2" customFormat="1" ht="15" x14ac:dyDescent="0.25">
      <c r="D133" s="13"/>
    </row>
    <row r="134" spans="4:4" s="2" customFormat="1" ht="15" x14ac:dyDescent="0.25">
      <c r="D134" s="13"/>
    </row>
    <row r="135" spans="4:4" s="2" customFormat="1" ht="15" x14ac:dyDescent="0.25">
      <c r="D135" s="13"/>
    </row>
    <row r="136" spans="4:4" s="2" customFormat="1" ht="15" x14ac:dyDescent="0.25">
      <c r="D136" s="13"/>
    </row>
    <row r="137" spans="4:4" s="2" customFormat="1" ht="15" x14ac:dyDescent="0.25">
      <c r="D137" s="13"/>
    </row>
    <row r="138" spans="4:4" s="2" customFormat="1" ht="15" x14ac:dyDescent="0.25">
      <c r="D138" s="13"/>
    </row>
    <row r="139" spans="4:4" s="2" customFormat="1" ht="15" x14ac:dyDescent="0.25">
      <c r="D139" s="13"/>
    </row>
    <row r="140" spans="4:4" s="2" customFormat="1" ht="15" x14ac:dyDescent="0.25">
      <c r="D140" s="13"/>
    </row>
    <row r="141" spans="4:4" s="2" customFormat="1" ht="15" x14ac:dyDescent="0.25">
      <c r="D141" s="13"/>
    </row>
    <row r="142" spans="4:4" s="2" customFormat="1" ht="15" x14ac:dyDescent="0.25">
      <c r="D142" s="13"/>
    </row>
    <row r="143" spans="4:4" s="2" customFormat="1" ht="15" x14ac:dyDescent="0.25">
      <c r="D143" s="13"/>
    </row>
    <row r="144" spans="4:4" s="2" customFormat="1" ht="15" x14ac:dyDescent="0.25">
      <c r="D144" s="13"/>
    </row>
    <row r="145" spans="4:4" s="2" customFormat="1" ht="15" x14ac:dyDescent="0.25">
      <c r="D145" s="13"/>
    </row>
    <row r="146" spans="4:4" s="2" customFormat="1" ht="15" x14ac:dyDescent="0.25">
      <c r="D146" s="13"/>
    </row>
    <row r="147" spans="4:4" s="2" customFormat="1" ht="15" x14ac:dyDescent="0.25">
      <c r="D147" s="13"/>
    </row>
    <row r="148" spans="4:4" s="2" customFormat="1" ht="15" x14ac:dyDescent="0.25">
      <c r="D148" s="13"/>
    </row>
    <row r="149" spans="4:4" s="2" customFormat="1" ht="15" x14ac:dyDescent="0.25">
      <c r="D149" s="13"/>
    </row>
    <row r="150" spans="4:4" s="2" customFormat="1" ht="15" x14ac:dyDescent="0.25">
      <c r="D150" s="13"/>
    </row>
    <row r="151" spans="4:4" s="2" customFormat="1" ht="15" x14ac:dyDescent="0.25">
      <c r="D151" s="13"/>
    </row>
    <row r="152" spans="4:4" s="2" customFormat="1" ht="15" x14ac:dyDescent="0.25">
      <c r="D152" s="13"/>
    </row>
    <row r="153" spans="4:4" s="2" customFormat="1" ht="15" x14ac:dyDescent="0.25">
      <c r="D153" s="13"/>
    </row>
    <row r="154" spans="4:4" s="2" customFormat="1" ht="15" x14ac:dyDescent="0.25">
      <c r="D154" s="13"/>
    </row>
    <row r="155" spans="4:4" s="2" customFormat="1" ht="15" x14ac:dyDescent="0.25">
      <c r="D155" s="13"/>
    </row>
    <row r="156" spans="4:4" s="2" customFormat="1" ht="15" x14ac:dyDescent="0.25">
      <c r="D156" s="13"/>
    </row>
    <row r="157" spans="4:4" s="2" customFormat="1" ht="15" x14ac:dyDescent="0.25">
      <c r="D157" s="13"/>
    </row>
    <row r="158" spans="4:4" s="2" customFormat="1" ht="15" x14ac:dyDescent="0.25">
      <c r="D158" s="13"/>
    </row>
    <row r="159" spans="4:4" s="2" customFormat="1" ht="15" x14ac:dyDescent="0.25">
      <c r="D159" s="13"/>
    </row>
    <row r="160" spans="4:4" s="2" customFormat="1" ht="15" x14ac:dyDescent="0.25">
      <c r="D160" s="13"/>
    </row>
    <row r="161" spans="4:4" s="2" customFormat="1" ht="15" x14ac:dyDescent="0.25">
      <c r="D161" s="13"/>
    </row>
    <row r="162" spans="4:4" s="2" customFormat="1" ht="15" x14ac:dyDescent="0.25">
      <c r="D162" s="13"/>
    </row>
    <row r="163" spans="4:4" s="2" customFormat="1" ht="15" x14ac:dyDescent="0.25">
      <c r="D163" s="13"/>
    </row>
    <row r="164" spans="4:4" s="2" customFormat="1" ht="15" x14ac:dyDescent="0.25">
      <c r="D164" s="13"/>
    </row>
    <row r="165" spans="4:4" s="2" customFormat="1" ht="15" x14ac:dyDescent="0.25">
      <c r="D165" s="13"/>
    </row>
    <row r="166" spans="4:4" s="2" customFormat="1" ht="15" x14ac:dyDescent="0.25">
      <c r="D166" s="13"/>
    </row>
    <row r="167" spans="4:4" s="2" customFormat="1" ht="15" x14ac:dyDescent="0.25">
      <c r="D167" s="13"/>
    </row>
    <row r="168" spans="4:4" s="2" customFormat="1" ht="15" x14ac:dyDescent="0.25">
      <c r="D168" s="13"/>
    </row>
    <row r="169" spans="4:4" s="2" customFormat="1" ht="15" x14ac:dyDescent="0.25">
      <c r="D169" s="13"/>
    </row>
    <row r="170" spans="4:4" s="2" customFormat="1" ht="15" x14ac:dyDescent="0.25">
      <c r="D170" s="13"/>
    </row>
    <row r="171" spans="4:4" s="2" customFormat="1" ht="15" x14ac:dyDescent="0.25">
      <c r="D171" s="13"/>
    </row>
    <row r="172" spans="4:4" s="2" customFormat="1" ht="15" x14ac:dyDescent="0.25">
      <c r="D172" s="13"/>
    </row>
    <row r="173" spans="4:4" s="2" customFormat="1" ht="15" x14ac:dyDescent="0.25">
      <c r="D173" s="13"/>
    </row>
    <row r="174" spans="4:4" s="2" customFormat="1" ht="15" x14ac:dyDescent="0.25">
      <c r="D174" s="13"/>
    </row>
    <row r="175" spans="4:4" s="2" customFormat="1" ht="15" x14ac:dyDescent="0.25">
      <c r="D175" s="13"/>
    </row>
    <row r="176" spans="4:4" s="2" customFormat="1" ht="15" x14ac:dyDescent="0.25">
      <c r="D176" s="13"/>
    </row>
    <row r="177" spans="4:4" s="2" customFormat="1" ht="15" x14ac:dyDescent="0.25">
      <c r="D177" s="13"/>
    </row>
    <row r="178" spans="4:4" s="2" customFormat="1" ht="15" x14ac:dyDescent="0.25">
      <c r="D178" s="13"/>
    </row>
    <row r="179" spans="4:4" s="2" customFormat="1" ht="15" x14ac:dyDescent="0.25">
      <c r="D179" s="13"/>
    </row>
    <row r="180" spans="4:4" s="2" customFormat="1" ht="15" x14ac:dyDescent="0.25">
      <c r="D180" s="13"/>
    </row>
    <row r="181" spans="4:4" s="2" customFormat="1" ht="15" x14ac:dyDescent="0.25">
      <c r="D181" s="13"/>
    </row>
    <row r="182" spans="4:4" s="2" customFormat="1" ht="15" x14ac:dyDescent="0.25">
      <c r="D182" s="13"/>
    </row>
    <row r="183" spans="4:4" s="2" customFormat="1" ht="15" x14ac:dyDescent="0.25">
      <c r="D183" s="13"/>
    </row>
    <row r="184" spans="4:4" s="2" customFormat="1" ht="15" x14ac:dyDescent="0.25">
      <c r="D184" s="13"/>
    </row>
    <row r="185" spans="4:4" s="2" customFormat="1" ht="15" x14ac:dyDescent="0.25">
      <c r="D185" s="13"/>
    </row>
    <row r="186" spans="4:4" s="2" customFormat="1" ht="15" x14ac:dyDescent="0.25">
      <c r="D186" s="13"/>
    </row>
    <row r="187" spans="4:4" s="2" customFormat="1" ht="15" x14ac:dyDescent="0.25">
      <c r="D187" s="13"/>
    </row>
    <row r="188" spans="4:4" s="2" customFormat="1" ht="15" x14ac:dyDescent="0.25">
      <c r="D188" s="13"/>
    </row>
    <row r="189" spans="4:4" s="2" customFormat="1" ht="15" x14ac:dyDescent="0.25">
      <c r="D189" s="13"/>
    </row>
    <row r="190" spans="4:4" s="2" customFormat="1" ht="15" x14ac:dyDescent="0.25">
      <c r="D190" s="13"/>
    </row>
    <row r="191" spans="4:4" s="2" customFormat="1" ht="15" x14ac:dyDescent="0.25">
      <c r="D191" s="13"/>
    </row>
    <row r="192" spans="4:4" s="2" customFormat="1" ht="15" x14ac:dyDescent="0.25">
      <c r="D192" s="13"/>
    </row>
    <row r="193" spans="4:4" s="2" customFormat="1" ht="15" x14ac:dyDescent="0.25">
      <c r="D193" s="13"/>
    </row>
    <row r="194" spans="4:4" s="2" customFormat="1" ht="15" x14ac:dyDescent="0.25">
      <c r="D194" s="13"/>
    </row>
    <row r="195" spans="4:4" s="2" customFormat="1" ht="15" x14ac:dyDescent="0.25">
      <c r="D195" s="13"/>
    </row>
    <row r="196" spans="4:4" s="2" customFormat="1" ht="15" x14ac:dyDescent="0.25">
      <c r="D196" s="13"/>
    </row>
    <row r="197" spans="4:4" s="2" customFormat="1" ht="15" x14ac:dyDescent="0.25">
      <c r="D197" s="13"/>
    </row>
    <row r="198" spans="4:4" s="2" customFormat="1" ht="15" x14ac:dyDescent="0.25">
      <c r="D198" s="13"/>
    </row>
    <row r="199" spans="4:4" s="2" customFormat="1" ht="15" x14ac:dyDescent="0.25">
      <c r="D199" s="13"/>
    </row>
    <row r="200" spans="4:4" s="2" customFormat="1" ht="15" x14ac:dyDescent="0.25">
      <c r="D200" s="13"/>
    </row>
    <row r="201" spans="4:4" s="2" customFormat="1" ht="15" x14ac:dyDescent="0.25">
      <c r="D201" s="13"/>
    </row>
    <row r="202" spans="4:4" s="2" customFormat="1" ht="15" x14ac:dyDescent="0.25">
      <c r="D202" s="13"/>
    </row>
    <row r="203" spans="4:4" s="2" customFormat="1" ht="15" x14ac:dyDescent="0.25">
      <c r="D203" s="13"/>
    </row>
    <row r="204" spans="4:4" s="2" customFormat="1" ht="15" x14ac:dyDescent="0.25">
      <c r="D204" s="13"/>
    </row>
    <row r="205" spans="4:4" s="2" customFormat="1" ht="15" x14ac:dyDescent="0.25">
      <c r="D205" s="13"/>
    </row>
    <row r="206" spans="4:4" s="2" customFormat="1" ht="15" x14ac:dyDescent="0.25">
      <c r="D206" s="13"/>
    </row>
    <row r="207" spans="4:4" s="2" customFormat="1" ht="15" x14ac:dyDescent="0.25">
      <c r="D207" s="13"/>
    </row>
    <row r="208" spans="4:4" s="2" customFormat="1" ht="15" x14ac:dyDescent="0.25">
      <c r="D208" s="13"/>
    </row>
    <row r="209" spans="4:4" s="2" customFormat="1" ht="15" x14ac:dyDescent="0.25">
      <c r="D209" s="13"/>
    </row>
    <row r="210" spans="4:4" s="2" customFormat="1" ht="15" x14ac:dyDescent="0.25">
      <c r="D210" s="13"/>
    </row>
    <row r="211" spans="4:4" s="2" customFormat="1" ht="15" x14ac:dyDescent="0.25">
      <c r="D211" s="13"/>
    </row>
    <row r="212" spans="4:4" s="2" customFormat="1" ht="15" x14ac:dyDescent="0.25">
      <c r="D212" s="13"/>
    </row>
    <row r="213" spans="4:4" s="2" customFormat="1" ht="15" x14ac:dyDescent="0.25">
      <c r="D213" s="13"/>
    </row>
    <row r="214" spans="4:4" s="2" customFormat="1" ht="15" x14ac:dyDescent="0.25">
      <c r="D214" s="13"/>
    </row>
    <row r="215" spans="4:4" s="2" customFormat="1" ht="15" x14ac:dyDescent="0.25">
      <c r="D215" s="13"/>
    </row>
    <row r="216" spans="4:4" s="2" customFormat="1" ht="15" x14ac:dyDescent="0.25">
      <c r="D216" s="13"/>
    </row>
    <row r="217" spans="4:4" s="2" customFormat="1" ht="15" x14ac:dyDescent="0.25">
      <c r="D217" s="13"/>
    </row>
    <row r="218" spans="4:4" s="2" customFormat="1" ht="15" x14ac:dyDescent="0.25">
      <c r="D218" s="13"/>
    </row>
    <row r="219" spans="4:4" s="2" customFormat="1" ht="15" x14ac:dyDescent="0.25">
      <c r="D219" s="13"/>
    </row>
    <row r="220" spans="4:4" s="2" customFormat="1" ht="15" x14ac:dyDescent="0.25">
      <c r="D220" s="13"/>
    </row>
    <row r="221" spans="4:4" s="2" customFormat="1" ht="15" x14ac:dyDescent="0.25">
      <c r="D221" s="13"/>
    </row>
    <row r="222" spans="4:4" s="2" customFormat="1" ht="15" x14ac:dyDescent="0.25">
      <c r="D222" s="13"/>
    </row>
    <row r="223" spans="4:4" s="2" customFormat="1" ht="15" x14ac:dyDescent="0.25">
      <c r="D223" s="13"/>
    </row>
    <row r="224" spans="4:4" s="2" customFormat="1" ht="15" x14ac:dyDescent="0.25">
      <c r="D224" s="13"/>
    </row>
    <row r="225" spans="4:4" s="2" customFormat="1" ht="15" x14ac:dyDescent="0.25">
      <c r="D225" s="13"/>
    </row>
    <row r="226" spans="4:4" s="2" customFormat="1" ht="15" x14ac:dyDescent="0.25">
      <c r="D226" s="13"/>
    </row>
    <row r="227" spans="4:4" s="2" customFormat="1" ht="15" x14ac:dyDescent="0.25">
      <c r="D227" s="13"/>
    </row>
    <row r="228" spans="4:4" s="2" customFormat="1" ht="15" x14ac:dyDescent="0.25">
      <c r="D228" s="13"/>
    </row>
    <row r="229" spans="4:4" s="2" customFormat="1" ht="15" x14ac:dyDescent="0.25">
      <c r="D229" s="13"/>
    </row>
    <row r="230" spans="4:4" s="2" customFormat="1" ht="15" x14ac:dyDescent="0.25">
      <c r="D230" s="13"/>
    </row>
    <row r="231" spans="4:4" s="2" customFormat="1" ht="15" x14ac:dyDescent="0.25">
      <c r="D231" s="13"/>
    </row>
    <row r="232" spans="4:4" s="2" customFormat="1" ht="15" x14ac:dyDescent="0.25">
      <c r="D232" s="13"/>
    </row>
    <row r="233" spans="4:4" s="2" customFormat="1" ht="15" x14ac:dyDescent="0.25">
      <c r="D233" s="13"/>
    </row>
    <row r="234" spans="4:4" s="2" customFormat="1" ht="15" x14ac:dyDescent="0.25">
      <c r="D234" s="13"/>
    </row>
    <row r="235" spans="4:4" s="2" customFormat="1" ht="15" x14ac:dyDescent="0.25">
      <c r="D235" s="13"/>
    </row>
    <row r="236" spans="4:4" s="2" customFormat="1" ht="15" x14ac:dyDescent="0.25">
      <c r="D236" s="13"/>
    </row>
    <row r="237" spans="4:4" s="2" customFormat="1" ht="15" x14ac:dyDescent="0.25">
      <c r="D237" s="13"/>
    </row>
    <row r="238" spans="4:4" s="2" customFormat="1" ht="15" x14ac:dyDescent="0.25">
      <c r="D238" s="13"/>
    </row>
    <row r="239" spans="4:4" s="2" customFormat="1" ht="15" x14ac:dyDescent="0.25">
      <c r="D239" s="13"/>
    </row>
    <row r="240" spans="4:4" s="2" customFormat="1" ht="15" x14ac:dyDescent="0.25">
      <c r="D240" s="13"/>
    </row>
    <row r="241" spans="4:4" s="2" customFormat="1" ht="15" x14ac:dyDescent="0.25">
      <c r="D241" s="13"/>
    </row>
    <row r="242" spans="4:4" s="2" customFormat="1" ht="15" x14ac:dyDescent="0.25">
      <c r="D242" s="13"/>
    </row>
    <row r="243" spans="4:4" s="2" customFormat="1" ht="15" x14ac:dyDescent="0.25">
      <c r="D243" s="13"/>
    </row>
    <row r="244" spans="4:4" s="2" customFormat="1" ht="15" x14ac:dyDescent="0.25">
      <c r="D244" s="13"/>
    </row>
    <row r="245" spans="4:4" s="2" customFormat="1" ht="15" x14ac:dyDescent="0.25">
      <c r="D245" s="13"/>
    </row>
    <row r="246" spans="4:4" s="2" customFormat="1" ht="15" x14ac:dyDescent="0.25">
      <c r="D246" s="13"/>
    </row>
    <row r="247" spans="4:4" s="2" customFormat="1" ht="15" x14ac:dyDescent="0.25">
      <c r="D247" s="13"/>
    </row>
    <row r="248" spans="4:4" s="2" customFormat="1" ht="15" x14ac:dyDescent="0.25">
      <c r="D248" s="13"/>
    </row>
    <row r="249" spans="4:4" s="2" customFormat="1" ht="15" x14ac:dyDescent="0.25">
      <c r="D249" s="13"/>
    </row>
    <row r="250" spans="4:4" s="2" customFormat="1" ht="15" x14ac:dyDescent="0.25">
      <c r="D250" s="13"/>
    </row>
    <row r="251" spans="4:4" s="2" customFormat="1" ht="15" x14ac:dyDescent="0.25">
      <c r="D251" s="13"/>
    </row>
    <row r="252" spans="4:4" s="2" customFormat="1" ht="15" x14ac:dyDescent="0.25">
      <c r="D252" s="13"/>
    </row>
    <row r="253" spans="4:4" s="2" customFormat="1" ht="15" x14ac:dyDescent="0.25">
      <c r="D253" s="13"/>
    </row>
    <row r="254" spans="4:4" s="2" customFormat="1" ht="15" x14ac:dyDescent="0.25">
      <c r="D254" s="13"/>
    </row>
    <row r="255" spans="4:4" s="2" customFormat="1" ht="15" x14ac:dyDescent="0.25">
      <c r="D255" s="13"/>
    </row>
    <row r="256" spans="4:4" s="2" customFormat="1" ht="15" x14ac:dyDescent="0.25">
      <c r="D256" s="13"/>
    </row>
    <row r="257" spans="4:4" s="2" customFormat="1" ht="15" x14ac:dyDescent="0.25">
      <c r="D257" s="13"/>
    </row>
    <row r="258" spans="4:4" s="2" customFormat="1" ht="15" x14ac:dyDescent="0.25">
      <c r="D258" s="13"/>
    </row>
    <row r="259" spans="4:4" s="2" customFormat="1" ht="15" x14ac:dyDescent="0.25">
      <c r="D259" s="13"/>
    </row>
    <row r="260" spans="4:4" s="2" customFormat="1" ht="15" x14ac:dyDescent="0.25">
      <c r="D260" s="13"/>
    </row>
    <row r="261" spans="4:4" s="2" customFormat="1" ht="15" x14ac:dyDescent="0.25">
      <c r="D261" s="13"/>
    </row>
    <row r="262" spans="4:4" s="2" customFormat="1" ht="15" x14ac:dyDescent="0.25">
      <c r="D262" s="13"/>
    </row>
    <row r="263" spans="4:4" s="2" customFormat="1" ht="15" x14ac:dyDescent="0.25">
      <c r="D263" s="13"/>
    </row>
    <row r="264" spans="4:4" s="2" customFormat="1" ht="15" x14ac:dyDescent="0.25">
      <c r="D264" s="13"/>
    </row>
    <row r="265" spans="4:4" s="2" customFormat="1" ht="15" x14ac:dyDescent="0.25">
      <c r="D265" s="13"/>
    </row>
    <row r="266" spans="4:4" s="2" customFormat="1" ht="15" x14ac:dyDescent="0.25">
      <c r="D266" s="13"/>
    </row>
    <row r="267" spans="4:4" s="2" customFormat="1" ht="15" x14ac:dyDescent="0.25">
      <c r="D267" s="13"/>
    </row>
    <row r="268" spans="4:4" s="2" customFormat="1" ht="15" x14ac:dyDescent="0.25">
      <c r="D268" s="13"/>
    </row>
    <row r="269" spans="4:4" s="2" customFormat="1" ht="15" x14ac:dyDescent="0.25">
      <c r="D269" s="13"/>
    </row>
    <row r="270" spans="4:4" s="2" customFormat="1" ht="15" x14ac:dyDescent="0.25">
      <c r="D270" s="13"/>
    </row>
    <row r="271" spans="4:4" s="2" customFormat="1" ht="15" x14ac:dyDescent="0.25">
      <c r="D271" s="13"/>
    </row>
    <row r="272" spans="4:4" s="2" customFormat="1" ht="15" x14ac:dyDescent="0.25">
      <c r="D272" s="13"/>
    </row>
    <row r="273" spans="4:4" s="2" customFormat="1" ht="15" x14ac:dyDescent="0.25">
      <c r="D273" s="13"/>
    </row>
    <row r="274" spans="4:4" s="2" customFormat="1" ht="15" x14ac:dyDescent="0.25">
      <c r="D274" s="13"/>
    </row>
    <row r="275" spans="4:4" s="2" customFormat="1" ht="15" x14ac:dyDescent="0.25">
      <c r="D275" s="13"/>
    </row>
    <row r="276" spans="4:4" s="2" customFormat="1" ht="15" x14ac:dyDescent="0.25">
      <c r="D276" s="13"/>
    </row>
    <row r="277" spans="4:4" s="2" customFormat="1" ht="15" x14ac:dyDescent="0.25">
      <c r="D277" s="13"/>
    </row>
    <row r="278" spans="4:4" s="2" customFormat="1" ht="15" x14ac:dyDescent="0.25">
      <c r="D278" s="13"/>
    </row>
    <row r="279" spans="4:4" s="2" customFormat="1" ht="15" x14ac:dyDescent="0.25">
      <c r="D279" s="13"/>
    </row>
    <row r="280" spans="4:4" s="2" customFormat="1" ht="15" x14ac:dyDescent="0.25">
      <c r="D280" s="13"/>
    </row>
    <row r="281" spans="4:4" s="2" customFormat="1" ht="15" x14ac:dyDescent="0.25">
      <c r="D281" s="13"/>
    </row>
    <row r="282" spans="4:4" s="2" customFormat="1" ht="15" x14ac:dyDescent="0.25">
      <c r="D282" s="13"/>
    </row>
    <row r="283" spans="4:4" s="2" customFormat="1" ht="15" x14ac:dyDescent="0.25">
      <c r="D283" s="13"/>
    </row>
    <row r="284" spans="4:4" s="2" customFormat="1" ht="15" x14ac:dyDescent="0.25">
      <c r="D284" s="13"/>
    </row>
    <row r="285" spans="4:4" s="2" customFormat="1" ht="15" x14ac:dyDescent="0.25">
      <c r="D285" s="13"/>
    </row>
    <row r="286" spans="4:4" s="2" customFormat="1" ht="15" x14ac:dyDescent="0.25">
      <c r="D286" s="13"/>
    </row>
    <row r="287" spans="4:4" s="2" customFormat="1" ht="15" x14ac:dyDescent="0.25">
      <c r="D287" s="13"/>
    </row>
    <row r="288" spans="4:4" s="2" customFormat="1" ht="15" x14ac:dyDescent="0.25">
      <c r="D288" s="13"/>
    </row>
    <row r="289" spans="4:4" s="2" customFormat="1" ht="15" x14ac:dyDescent="0.25">
      <c r="D289" s="13"/>
    </row>
    <row r="290" spans="4:4" s="2" customFormat="1" ht="15" x14ac:dyDescent="0.25">
      <c r="D290" s="13"/>
    </row>
    <row r="291" spans="4:4" s="2" customFormat="1" ht="15" x14ac:dyDescent="0.25">
      <c r="D291" s="13"/>
    </row>
    <row r="292" spans="4:4" s="2" customFormat="1" ht="15" x14ac:dyDescent="0.25">
      <c r="D292" s="13"/>
    </row>
    <row r="293" spans="4:4" s="2" customFormat="1" ht="15" x14ac:dyDescent="0.25">
      <c r="D293" s="13"/>
    </row>
    <row r="294" spans="4:4" s="2" customFormat="1" ht="15" x14ac:dyDescent="0.25">
      <c r="D294" s="13"/>
    </row>
    <row r="295" spans="4:4" s="2" customFormat="1" ht="15" x14ac:dyDescent="0.25">
      <c r="D295" s="13"/>
    </row>
    <row r="296" spans="4:4" s="2" customFormat="1" ht="15" x14ac:dyDescent="0.25">
      <c r="D296" s="13"/>
    </row>
    <row r="297" spans="4:4" s="2" customFormat="1" ht="15" x14ac:dyDescent="0.25">
      <c r="D297" s="13"/>
    </row>
    <row r="298" spans="4:4" s="2" customFormat="1" ht="15" x14ac:dyDescent="0.25">
      <c r="D298" s="13"/>
    </row>
    <row r="299" spans="4:4" s="2" customFormat="1" ht="15" x14ac:dyDescent="0.25">
      <c r="D299" s="13"/>
    </row>
    <row r="300" spans="4:4" s="2" customFormat="1" ht="15" x14ac:dyDescent="0.25">
      <c r="D300" s="13"/>
    </row>
    <row r="301" spans="4:4" s="2" customFormat="1" ht="15" x14ac:dyDescent="0.25">
      <c r="D301" s="13"/>
    </row>
    <row r="302" spans="4:4" s="2" customFormat="1" ht="15" x14ac:dyDescent="0.25">
      <c r="D302" s="13"/>
    </row>
    <row r="303" spans="4:4" s="2" customFormat="1" ht="15" x14ac:dyDescent="0.25">
      <c r="D303" s="13"/>
    </row>
    <row r="304" spans="4:4" s="2" customFormat="1" ht="15" x14ac:dyDescent="0.25">
      <c r="D304" s="13"/>
    </row>
    <row r="305" spans="4:4" s="2" customFormat="1" ht="15" x14ac:dyDescent="0.25">
      <c r="D305" s="13"/>
    </row>
    <row r="306" spans="4:4" s="2" customFormat="1" ht="15" x14ac:dyDescent="0.25">
      <c r="D306" s="13"/>
    </row>
    <row r="307" spans="4:4" s="2" customFormat="1" ht="15" x14ac:dyDescent="0.25">
      <c r="D307" s="13"/>
    </row>
    <row r="308" spans="4:4" s="2" customFormat="1" ht="15" x14ac:dyDescent="0.25">
      <c r="D308" s="13"/>
    </row>
    <row r="309" spans="4:4" s="2" customFormat="1" ht="15" x14ac:dyDescent="0.25">
      <c r="D309" s="13"/>
    </row>
    <row r="310" spans="4:4" s="2" customFormat="1" ht="15" x14ac:dyDescent="0.25">
      <c r="D310" s="13"/>
    </row>
    <row r="311" spans="4:4" s="2" customFormat="1" ht="15" x14ac:dyDescent="0.25">
      <c r="D311" s="13"/>
    </row>
    <row r="312" spans="4:4" s="2" customFormat="1" ht="15" x14ac:dyDescent="0.25">
      <c r="D312" s="13"/>
    </row>
    <row r="313" spans="4:4" s="2" customFormat="1" ht="15" x14ac:dyDescent="0.25">
      <c r="D313" s="13"/>
    </row>
    <row r="314" spans="4:4" s="2" customFormat="1" ht="15" x14ac:dyDescent="0.25">
      <c r="D314" s="13"/>
    </row>
    <row r="315" spans="4:4" s="2" customFormat="1" ht="15" x14ac:dyDescent="0.25">
      <c r="D315" s="13"/>
    </row>
    <row r="316" spans="4:4" s="2" customFormat="1" ht="15" x14ac:dyDescent="0.25">
      <c r="D316" s="13"/>
    </row>
    <row r="317" spans="4:4" s="2" customFormat="1" ht="15" x14ac:dyDescent="0.25">
      <c r="D317" s="13"/>
    </row>
    <row r="318" spans="4:4" s="2" customFormat="1" ht="15" x14ac:dyDescent="0.25">
      <c r="D318" s="13"/>
    </row>
    <row r="319" spans="4:4" s="2" customFormat="1" ht="15" x14ac:dyDescent="0.25">
      <c r="D319" s="13"/>
    </row>
    <row r="320" spans="4:4" s="2" customFormat="1" ht="15" x14ac:dyDescent="0.25">
      <c r="D320" s="13"/>
    </row>
    <row r="321" spans="4:4" s="2" customFormat="1" ht="15" x14ac:dyDescent="0.25">
      <c r="D321" s="13"/>
    </row>
    <row r="322" spans="4:4" s="2" customFormat="1" ht="15" x14ac:dyDescent="0.25">
      <c r="D322" s="13"/>
    </row>
    <row r="323" spans="4:4" s="2" customFormat="1" ht="15" x14ac:dyDescent="0.25">
      <c r="D323" s="13"/>
    </row>
    <row r="324" spans="4:4" s="2" customFormat="1" ht="15" x14ac:dyDescent="0.25">
      <c r="D324" s="13"/>
    </row>
    <row r="325" spans="4:4" s="2" customFormat="1" ht="15" x14ac:dyDescent="0.25">
      <c r="D325" s="13"/>
    </row>
    <row r="326" spans="4:4" s="2" customFormat="1" ht="15" x14ac:dyDescent="0.25">
      <c r="D326" s="13"/>
    </row>
    <row r="327" spans="4:4" s="2" customFormat="1" ht="15" x14ac:dyDescent="0.25">
      <c r="D327" s="13"/>
    </row>
    <row r="328" spans="4:4" s="2" customFormat="1" ht="15" x14ac:dyDescent="0.25">
      <c r="D328" s="13"/>
    </row>
    <row r="329" spans="4:4" s="2" customFormat="1" ht="15" x14ac:dyDescent="0.25">
      <c r="D329" s="13"/>
    </row>
    <row r="330" spans="4:4" s="2" customFormat="1" ht="15" x14ac:dyDescent="0.25">
      <c r="D330" s="13"/>
    </row>
    <row r="331" spans="4:4" s="2" customFormat="1" ht="15" x14ac:dyDescent="0.25">
      <c r="D331" s="13"/>
    </row>
    <row r="332" spans="4:4" s="2" customFormat="1" ht="15" x14ac:dyDescent="0.25">
      <c r="D332" s="13"/>
    </row>
    <row r="333" spans="4:4" s="2" customFormat="1" ht="15" x14ac:dyDescent="0.25">
      <c r="D333" s="13"/>
    </row>
    <row r="334" spans="4:4" s="2" customFormat="1" ht="15" x14ac:dyDescent="0.25">
      <c r="D334" s="13"/>
    </row>
    <row r="335" spans="4:4" s="2" customFormat="1" ht="15" x14ac:dyDescent="0.25">
      <c r="D335" s="13"/>
    </row>
    <row r="336" spans="4:4" s="2" customFormat="1" ht="15" x14ac:dyDescent="0.25">
      <c r="D336" s="13"/>
    </row>
    <row r="337" spans="4:4" s="2" customFormat="1" ht="15" x14ac:dyDescent="0.25">
      <c r="D337" s="13"/>
    </row>
    <row r="338" spans="4:4" s="2" customFormat="1" ht="15" x14ac:dyDescent="0.25">
      <c r="D338" s="13"/>
    </row>
    <row r="339" spans="4:4" s="2" customFormat="1" ht="15" x14ac:dyDescent="0.25">
      <c r="D339" s="13"/>
    </row>
    <row r="340" spans="4:4" s="2" customFormat="1" ht="15" x14ac:dyDescent="0.25">
      <c r="D340" s="13"/>
    </row>
    <row r="341" spans="4:4" s="2" customFormat="1" ht="15" x14ac:dyDescent="0.25">
      <c r="D341" s="13"/>
    </row>
    <row r="342" spans="4:4" s="2" customFormat="1" ht="15" x14ac:dyDescent="0.25">
      <c r="D342" s="13"/>
    </row>
    <row r="343" spans="4:4" s="2" customFormat="1" ht="15" x14ac:dyDescent="0.25">
      <c r="D343" s="13"/>
    </row>
    <row r="344" spans="4:4" s="2" customFormat="1" ht="15" x14ac:dyDescent="0.25">
      <c r="D344" s="13"/>
    </row>
    <row r="345" spans="4:4" s="2" customFormat="1" ht="15" x14ac:dyDescent="0.25">
      <c r="D345" s="13"/>
    </row>
    <row r="346" spans="4:4" s="2" customFormat="1" ht="15" x14ac:dyDescent="0.25">
      <c r="D346" s="13"/>
    </row>
    <row r="347" spans="4:4" s="2" customFormat="1" ht="15" x14ac:dyDescent="0.25">
      <c r="D347" s="13"/>
    </row>
    <row r="348" spans="4:4" s="2" customFormat="1" ht="15" x14ac:dyDescent="0.25">
      <c r="D348" s="13"/>
    </row>
    <row r="349" spans="4:4" s="2" customFormat="1" ht="15" x14ac:dyDescent="0.25">
      <c r="D349" s="13"/>
    </row>
    <row r="350" spans="4:4" s="2" customFormat="1" ht="15" x14ac:dyDescent="0.25">
      <c r="D350" s="13"/>
    </row>
    <row r="351" spans="4:4" s="2" customFormat="1" ht="15" x14ac:dyDescent="0.25">
      <c r="D351" s="13"/>
    </row>
    <row r="352" spans="4:4" s="2" customFormat="1" ht="15" x14ac:dyDescent="0.25">
      <c r="D352" s="13"/>
    </row>
    <row r="353" spans="1:31" s="2" customFormat="1" ht="15" x14ac:dyDescent="0.25">
      <c r="D353" s="13"/>
    </row>
    <row r="354" spans="1:31" s="2" customFormat="1" ht="15" x14ac:dyDescent="0.25">
      <c r="D354" s="13"/>
    </row>
    <row r="355" spans="1:31" s="2" customFormat="1" ht="15" x14ac:dyDescent="0.25">
      <c r="D355" s="13"/>
    </row>
    <row r="356" spans="1:31" s="2" customFormat="1" ht="15" x14ac:dyDescent="0.25">
      <c r="D356" s="13"/>
    </row>
    <row r="357" spans="1:31" s="2" customFormat="1" ht="15" x14ac:dyDescent="0.25">
      <c r="D357" s="13"/>
    </row>
    <row r="358" spans="1:31" s="2" customFormat="1" ht="15" x14ac:dyDescent="0.25">
      <c r="D358" s="13"/>
    </row>
    <row r="359" spans="1:31" s="2" customFormat="1" ht="15" x14ac:dyDescent="0.25">
      <c r="D359" s="13"/>
    </row>
    <row r="360" spans="1:31" s="2" customFormat="1" ht="15" x14ac:dyDescent="0.25">
      <c r="D360" s="13"/>
    </row>
    <row r="361" spans="1:31" s="2" customFormat="1" ht="15" x14ac:dyDescent="0.25">
      <c r="D361" s="13"/>
    </row>
    <row r="362" spans="1:31" s="2" customFormat="1" ht="15" x14ac:dyDescent="0.25">
      <c r="D362" s="13"/>
      <c r="AB362"/>
      <c r="AC362"/>
      <c r="AD362"/>
    </row>
    <row r="363" spans="1:31" ht="15" x14ac:dyDescent="0.25">
      <c r="A363" s="2"/>
      <c r="B363" s="2"/>
      <c r="C363" s="2"/>
      <c r="D363" s="13"/>
      <c r="E363" s="2"/>
      <c r="F363" s="2"/>
      <c r="G363" s="2"/>
      <c r="H363" s="2"/>
      <c r="I363" s="2"/>
      <c r="J363" s="2"/>
      <c r="K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E363" s="2"/>
    </row>
    <row r="364" spans="1:31" ht="15" x14ac:dyDescent="0.25">
      <c r="A364" s="2"/>
      <c r="B364" s="2"/>
      <c r="C364" s="2"/>
      <c r="D364" s="13"/>
      <c r="E364" s="2"/>
      <c r="F364" s="2"/>
      <c r="G364" s="2"/>
      <c r="H364" s="2"/>
      <c r="I364" s="2"/>
      <c r="J364" s="2"/>
      <c r="L364" s="2"/>
      <c r="M364" s="2"/>
      <c r="U364" s="2"/>
      <c r="V364" s="2"/>
      <c r="W364" s="2"/>
      <c r="X364" s="2"/>
      <c r="Y364" s="2"/>
    </row>
    <row r="365" spans="1:31" ht="15" x14ac:dyDescent="0.25">
      <c r="U365" s="2"/>
      <c r="V365" s="2"/>
      <c r="W365" s="2"/>
      <c r="X365" s="2"/>
      <c r="Y365" s="2"/>
    </row>
    <row r="366" spans="1:31" ht="15" x14ac:dyDescent="0.25">
      <c r="U366" s="2"/>
      <c r="Y366" s="2"/>
    </row>
  </sheetData>
  <sheetProtection selectLockedCells="1"/>
  <phoneticPr fontId="7" type="noConversion"/>
  <dataValidations count="5">
    <dataValidation type="decimal" operator="greaterThanOrEqual" allowBlank="1" showErrorMessage="1" error="This number is less that 50% of the salary!! Please reenter the number" promptTitle="Cash Housing Allowance" prompt="This must be at least 50% of Box A." sqref="D8" xr:uid="{00000000-0002-0000-0100-000000000000}">
      <formula1>0.5*D5</formula1>
    </dataValidation>
    <dataValidation type="list" allowBlank="1" showInputMessage="1" showErrorMessage="1" sqref="D30" xr:uid="{00000000-0002-0000-0100-000001000000}">
      <formula1>$U$31:$Y$31</formula1>
    </dataValidation>
    <dataValidation type="list" allowBlank="1" showInputMessage="1" showErrorMessage="1" sqref="D37" xr:uid="{00000000-0002-0000-0100-000002000000}">
      <formula1>$U$43:$Y$43</formula1>
    </dataValidation>
    <dataValidation type="list" allowBlank="1" showInputMessage="1" showErrorMessage="1" sqref="D29" xr:uid="{00000000-0002-0000-0100-000005000000}">
      <formula1>$U$31:$U$39</formula1>
    </dataValidation>
    <dataValidation type="list" allowBlank="1" showInputMessage="1" showErrorMessage="1" sqref="D36" xr:uid="{00000000-0002-0000-0100-000004000000}">
      <formula1>$U$43:$U$49</formula1>
    </dataValidation>
  </dataValidations>
  <printOptions horizontalCentered="1"/>
  <pageMargins left="0.25" right="0.25" top="0.32333333333333331" bottom="0.30312499999999998" header="0.3" footer="0.3"/>
  <pageSetup paperSize="3" scale="5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1b17c2-9d71-41ef-94f0-7444341e90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8A7C44573443B1554F315B0EC6F7" ma:contentTypeVersion="14" ma:contentTypeDescription="Create a new document." ma:contentTypeScope="" ma:versionID="74c40f58b7585d4ba46dc82e23e5c53c">
  <xsd:schema xmlns:xsd="http://www.w3.org/2001/XMLSchema" xmlns:xs="http://www.w3.org/2001/XMLSchema" xmlns:p="http://schemas.microsoft.com/office/2006/metadata/properties" xmlns:ns3="5599b68b-571d-48ce-adbb-37a61bd7d1bb" xmlns:ns4="2b1b17c2-9d71-41ef-94f0-7444341e900c" targetNamespace="http://schemas.microsoft.com/office/2006/metadata/properties" ma:root="true" ma:fieldsID="9ee5f067e399e5e20ff2765c55b38753" ns3:_="" ns4:_="">
    <xsd:import namespace="5599b68b-571d-48ce-adbb-37a61bd7d1bb"/>
    <xsd:import namespace="2b1b17c2-9d71-41ef-94f0-7444341e90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b68b-571d-48ce-adbb-37a61bd7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17c2-9d71-41ef-94f0-7444341e9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1A76F-41EE-4AD5-9A35-C864D96C1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F1DCE-D21D-4BAA-AE6C-B8B884BC1658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599b68b-571d-48ce-adbb-37a61bd7d1bb"/>
    <ds:schemaRef ds:uri="http://schemas.microsoft.com/office/2006/documentManagement/types"/>
    <ds:schemaRef ds:uri="http://schemas.microsoft.com/office/infopath/2007/PartnerControls"/>
    <ds:schemaRef ds:uri="2b1b17c2-9d71-41ef-94f0-7444341e900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5860AF-F391-434C-9BF5-C46EDA05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9b68b-571d-48ce-adbb-37a61bd7d1bb"/>
    <ds:schemaRef ds:uri="2b1b17c2-9d71-41ef-94f0-7444341e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housing prov</vt:lpstr>
      <vt:lpstr>housing not prov</vt:lpstr>
      <vt:lpstr>'housing not prov'!Print_Area</vt:lpstr>
      <vt:lpstr>'housing prov'!Print_Area</vt:lpstr>
    </vt:vector>
  </TitlesOfParts>
  <Company>The Episcopal Diocese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Keucher</dc:creator>
  <cp:lastModifiedBy>Saavedra, Sara</cp:lastModifiedBy>
  <cp:lastPrinted>2024-12-09T19:50:03Z</cp:lastPrinted>
  <dcterms:created xsi:type="dcterms:W3CDTF">2004-02-09T20:21:32Z</dcterms:created>
  <dcterms:modified xsi:type="dcterms:W3CDTF">2025-12-19T13:06:57Z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0x01010037688A7C44573443B1554F315B0EC6F7</vt:lpwstr>
  </property>
</Properties>
</file>