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ny.sharepoint.com/sites/FileServer/Shared Documents/ssaavedra_U_drive/My Documents/1 Benefits/7 Benefits 2027/OE Worskhsop/"/>
    </mc:Choice>
  </mc:AlternateContent>
  <xr:revisionPtr revIDLastSave="0" documentId="14_{FCE91F6E-09E1-4915-804E-000409023443}" xr6:coauthVersionLast="47" xr6:coauthVersionMax="47" xr10:uidLastSave="{00000000-0000-0000-0000-000000000000}"/>
  <bookViews>
    <workbookView xWindow="-110" yWindow="-110" windowWidth="19420" windowHeight="10300" activeTab="1" xr2:uid="{AA521FF7-DECC-44E3-9486-9F28036E0B82}"/>
  </bookViews>
  <sheets>
    <sheet name="2027 Rates" sheetId="2" r:id="rId1"/>
    <sheet name="2026 Rates" sheetId="3" r:id="rId2"/>
  </sheets>
  <definedNames>
    <definedName name="_xlnm.Print_Area" localSheetId="0">'2027 Rates'!$A$1:$P$24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3" l="1"/>
  <c r="N12" i="3"/>
  <c r="M12" i="3"/>
  <c r="L12" i="3"/>
  <c r="K12" i="3"/>
  <c r="O11" i="3"/>
  <c r="N11" i="3"/>
  <c r="M11" i="3"/>
  <c r="L11" i="3"/>
  <c r="K11" i="3"/>
  <c r="O10" i="3"/>
  <c r="N10" i="3"/>
  <c r="M10" i="3"/>
  <c r="L10" i="3"/>
  <c r="K10" i="3"/>
  <c r="O9" i="3"/>
  <c r="N9" i="3"/>
  <c r="M9" i="3"/>
  <c r="L9" i="3"/>
  <c r="K9" i="3"/>
  <c r="O8" i="3"/>
  <c r="N8" i="3"/>
  <c r="M8" i="3"/>
  <c r="L8" i="3"/>
  <c r="K8" i="3"/>
  <c r="O7" i="3"/>
  <c r="N7" i="3"/>
  <c r="M7" i="3"/>
  <c r="L7" i="3"/>
  <c r="K7" i="3"/>
  <c r="O6" i="3"/>
  <c r="N6" i="3"/>
  <c r="M6" i="3"/>
  <c r="L6" i="3"/>
  <c r="K6" i="3"/>
  <c r="O5" i="3"/>
  <c r="N5" i="3"/>
  <c r="M5" i="3"/>
  <c r="L5" i="3"/>
  <c r="K5" i="3"/>
  <c r="O4" i="3"/>
  <c r="N4" i="3"/>
  <c r="M4" i="3"/>
  <c r="L4" i="3"/>
  <c r="K4" i="3"/>
  <c r="P11" i="2"/>
  <c r="N9" i="2"/>
  <c r="N8" i="2"/>
  <c r="M9" i="2"/>
  <c r="M8" i="2"/>
  <c r="P24" i="2"/>
  <c r="P23" i="2"/>
  <c r="P22" i="2"/>
  <c r="P21" i="2"/>
  <c r="P9" i="2"/>
  <c r="P8" i="2"/>
  <c r="P7" i="2"/>
  <c r="P6" i="2"/>
  <c r="O6" i="2"/>
  <c r="P5" i="2"/>
  <c r="P4" i="2"/>
  <c r="L24" i="2"/>
  <c r="L23" i="2"/>
  <c r="N24" i="2"/>
  <c r="N23" i="2"/>
  <c r="M24" i="2"/>
  <c r="M23" i="2"/>
  <c r="O24" i="2"/>
  <c r="O23" i="2"/>
  <c r="O22" i="2"/>
  <c r="N22" i="2"/>
  <c r="M22" i="2"/>
  <c r="L22" i="2"/>
  <c r="O21" i="2"/>
  <c r="N21" i="2"/>
  <c r="M21" i="2"/>
  <c r="L21" i="2"/>
  <c r="O9" i="2"/>
  <c r="O8" i="2"/>
  <c r="O5" i="2"/>
  <c r="O4" i="2"/>
  <c r="O7" i="2"/>
  <c r="N7" i="2"/>
  <c r="N6" i="2"/>
  <c r="M7" i="2"/>
  <c r="M6" i="2"/>
  <c r="N5" i="2"/>
  <c r="N4" i="2"/>
  <c r="M5" i="2"/>
  <c r="M4" i="2"/>
  <c r="P12" i="2"/>
  <c r="O12" i="2"/>
  <c r="O11" i="2"/>
  <c r="N12" i="2"/>
  <c r="M12" i="2"/>
  <c r="N11" i="2"/>
  <c r="M11" i="2"/>
  <c r="P10" i="2"/>
  <c r="O10" i="2"/>
  <c r="N10" i="2"/>
  <c r="M10" i="2"/>
  <c r="L12" i="2"/>
  <c r="L11" i="2"/>
  <c r="L10" i="2"/>
  <c r="L9" i="2"/>
  <c r="L8" i="2"/>
  <c r="L7" i="2"/>
  <c r="L6" i="2"/>
  <c r="L5" i="2"/>
  <c r="L4" i="2"/>
</calcChain>
</file>

<file path=xl/sharedStrings.xml><?xml version="1.0" encoding="utf-8"?>
<sst xmlns="http://schemas.openxmlformats.org/spreadsheetml/2006/main" count="154" uniqueCount="55">
  <si>
    <t>Plan Name</t>
  </si>
  <si>
    <t>CIGNA Open Access Plus PP100</t>
  </si>
  <si>
    <t>Anthem BCBS BlueCard PPO 80</t>
  </si>
  <si>
    <t>CIGNA Open Access PP80</t>
  </si>
  <si>
    <t>Anthem BCBS CDHP-20/HSA</t>
  </si>
  <si>
    <t>Cigna Open Access Plus CDHP-20/HSA</t>
  </si>
  <si>
    <t>Delta Dental Comprehensive Base plan</t>
  </si>
  <si>
    <t>Delta Dental Premium</t>
  </si>
  <si>
    <t xml:space="preserve">Delta Dental Basic </t>
  </si>
  <si>
    <t>Employee Assistance Program (EAP)*</t>
  </si>
  <si>
    <t>Diocesan Base Plans highlighted in yellow</t>
  </si>
  <si>
    <t>Medicare Secondary Payer (MSP)</t>
  </si>
  <si>
    <t xml:space="preserve">MSP for employees who reached 65  </t>
  </si>
  <si>
    <t>Diocesan Base Plans are highlighted in yellow</t>
  </si>
  <si>
    <t>MSP CIGNA Open Access Plus PP100</t>
  </si>
  <si>
    <t>MSP Anthem BCBS BlueCard PPO 80</t>
  </si>
  <si>
    <t>MSP CIGNA Open Access PP80</t>
  </si>
  <si>
    <t>Medical</t>
  </si>
  <si>
    <t>DENTAL</t>
  </si>
  <si>
    <t>Plan Code</t>
  </si>
  <si>
    <t>MPP1</t>
  </si>
  <si>
    <t>MGO1</t>
  </si>
  <si>
    <t>MPP3</t>
  </si>
  <si>
    <t>MGO3</t>
  </si>
  <si>
    <t>MHDE</t>
  </si>
  <si>
    <t>MGDHP</t>
  </si>
  <si>
    <t>DDPRE</t>
  </si>
  <si>
    <t>DDBA</t>
  </si>
  <si>
    <t>MEAP</t>
  </si>
  <si>
    <t>MSG9</t>
  </si>
  <si>
    <t>MGM1</t>
  </si>
  <si>
    <t>MS11</t>
  </si>
  <si>
    <t>MGM3</t>
  </si>
  <si>
    <t>Single</t>
  </si>
  <si>
    <t>E Plus Sps</t>
  </si>
  <si>
    <t>E Plus Child</t>
  </si>
  <si>
    <t>E Plus Multi</t>
  </si>
  <si>
    <t>Family</t>
  </si>
  <si>
    <t>2026 % Increase</t>
  </si>
  <si>
    <t>2027%increase</t>
  </si>
  <si>
    <t>2027 % Increase</t>
  </si>
  <si>
    <t>Monthly 2027 Rates</t>
  </si>
  <si>
    <t>Annual 2027 Rates</t>
  </si>
  <si>
    <t>DDCOM</t>
  </si>
  <si>
    <t>ONLY for Small Employers (19 Employees max)</t>
  </si>
  <si>
    <r>
      <t>MSP Anthem BCBS BlueCard</t>
    </r>
    <r>
      <rPr>
        <b/>
        <sz val="14"/>
        <color theme="1"/>
        <rFont val="Aptos Narrow"/>
        <family val="2"/>
        <scheme val="minor"/>
      </rPr>
      <t xml:space="preserve"> </t>
    </r>
    <r>
      <rPr>
        <sz val="14"/>
        <color theme="1"/>
        <rFont val="Aptos Narrow"/>
        <family val="2"/>
        <scheme val="minor"/>
      </rPr>
      <t xml:space="preserve">PPO 100 </t>
    </r>
  </si>
  <si>
    <t>E Plus Children/Multi</t>
  </si>
  <si>
    <r>
      <t>Anthem BCBS BlueCard</t>
    </r>
    <r>
      <rPr>
        <b/>
        <sz val="16"/>
        <rFont val="Aptos Narrow"/>
        <family val="2"/>
        <scheme val="minor"/>
      </rPr>
      <t xml:space="preserve"> </t>
    </r>
    <r>
      <rPr>
        <sz val="16"/>
        <rFont val="Aptos Narrow"/>
        <family val="2"/>
        <scheme val="minor"/>
      </rPr>
      <t xml:space="preserve">PPO 100 </t>
    </r>
  </si>
  <si>
    <r>
      <t>MSP Anthem BCBS BlueCard</t>
    </r>
    <r>
      <rPr>
        <b/>
        <sz val="16"/>
        <color theme="1"/>
        <rFont val="Aptos Narrow"/>
        <family val="2"/>
        <scheme val="minor"/>
      </rPr>
      <t xml:space="preserve"> </t>
    </r>
    <r>
      <rPr>
        <sz val="16"/>
        <color theme="1"/>
        <rFont val="Aptos Narrow"/>
        <family val="2"/>
        <scheme val="minor"/>
      </rPr>
      <t xml:space="preserve">PPO 100 </t>
    </r>
  </si>
  <si>
    <t>Monthly 2026 Rates</t>
  </si>
  <si>
    <t>Annual 2026 Rates</t>
  </si>
  <si>
    <t>EAP: $48</t>
  </si>
  <si>
    <r>
      <t>Anthem BCBS BlueCard</t>
    </r>
    <r>
      <rPr>
        <b/>
        <sz val="14"/>
        <color theme="1"/>
        <rFont val="Aptos Narrow"/>
        <family val="2"/>
        <scheme val="minor"/>
      </rPr>
      <t xml:space="preserve"> </t>
    </r>
    <r>
      <rPr>
        <sz val="14"/>
        <color theme="1"/>
        <rFont val="Aptos Narrow"/>
        <family val="2"/>
        <scheme val="minor"/>
      </rPr>
      <t xml:space="preserve">PPO 100 </t>
    </r>
  </si>
  <si>
    <t xml:space="preserve">2026 Rates </t>
  </si>
  <si>
    <t>ONLY for Small Employers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</si>
</sst>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name val="Arial"/>
      <family val="2"/>
    </font>
    <font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color rgb="FFFF0000"/>
      <name val="Aptos Narrow"/>
      <family val="2"/>
      <scheme val="minor"/>
    </font>
    <font>
      <sz val="18"/>
      <name val="Arial"/>
      <family val="2"/>
    </font>
    <font>
      <b/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6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6"/>
      <color rgb="FF000000"/>
      <name val="Calibri"/>
      <family val="2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0" fillId="3" borderId="0" xfId="0" applyFill="1"/>
    <xf numFmtId="165" fontId="3" fillId="0" borderId="0" xfId="1" applyNumberFormat="1" applyFont="1" applyFill="1"/>
    <xf numFmtId="0" fontId="4" fillId="0" borderId="0" xfId="0" applyFont="1"/>
    <xf numFmtId="0" fontId="5" fillId="0" borderId="0" xfId="0" applyFont="1"/>
    <xf numFmtId="165" fontId="6" fillId="0" borderId="0" xfId="1" applyNumberFormat="1" applyFont="1" applyFill="1" applyBorder="1"/>
    <xf numFmtId="165" fontId="6" fillId="0" borderId="0" xfId="1" applyNumberFormat="1" applyFont="1" applyFill="1"/>
    <xf numFmtId="0" fontId="1" fillId="4" borderId="0" xfId="0" applyFont="1" applyFill="1"/>
    <xf numFmtId="0" fontId="0" fillId="4" borderId="0" xfId="0" applyFill="1"/>
    <xf numFmtId="165" fontId="6" fillId="4" borderId="0" xfId="1" applyNumberFormat="1" applyFont="1" applyFill="1" applyBorder="1"/>
    <xf numFmtId="0" fontId="9" fillId="0" borderId="0" xfId="0" applyFont="1"/>
    <xf numFmtId="0" fontId="10" fillId="0" borderId="0" xfId="0" applyFont="1"/>
    <xf numFmtId="0" fontId="10" fillId="4" borderId="0" xfId="0" applyFont="1" applyFill="1"/>
    <xf numFmtId="0" fontId="11" fillId="4" borderId="0" xfId="0" applyFont="1" applyFill="1"/>
    <xf numFmtId="0" fontId="11" fillId="0" borderId="0" xfId="0" applyFont="1"/>
    <xf numFmtId="165" fontId="12" fillId="0" borderId="0" xfId="1" applyNumberFormat="1" applyFont="1" applyFill="1" applyBorder="1"/>
    <xf numFmtId="165" fontId="12" fillId="0" borderId="0" xfId="1" applyNumberFormat="1" applyFont="1" applyFill="1"/>
    <xf numFmtId="165" fontId="12" fillId="4" borderId="0" xfId="1" applyNumberFormat="1" applyFont="1" applyFill="1" applyBorder="1"/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/>
    </xf>
    <xf numFmtId="10" fontId="15" fillId="0" borderId="0" xfId="0" applyNumberFormat="1" applyFont="1"/>
    <xf numFmtId="0" fontId="14" fillId="3" borderId="0" xfId="0" applyFont="1" applyFill="1"/>
    <xf numFmtId="0" fontId="16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/>
    <xf numFmtId="0" fontId="15" fillId="0" borderId="3" xfId="0" applyFont="1" applyBorder="1"/>
    <xf numFmtId="0" fontId="15" fillId="0" borderId="3" xfId="0" applyFont="1" applyBorder="1" applyAlignment="1">
      <alignment horizontal="center" vertical="center"/>
    </xf>
    <xf numFmtId="10" fontId="15" fillId="0" borderId="3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15" fillId="0" borderId="6" xfId="0" applyFont="1" applyBorder="1" applyAlignment="1">
      <alignment horizontal="center" vertical="center"/>
    </xf>
    <xf numFmtId="0" fontId="17" fillId="0" borderId="7" xfId="0" applyFont="1" applyBorder="1"/>
    <xf numFmtId="164" fontId="14" fillId="0" borderId="0" xfId="0" applyNumberFormat="1" applyFont="1" applyAlignment="1">
      <alignment horizontal="center"/>
    </xf>
    <xf numFmtId="10" fontId="14" fillId="0" borderId="0" xfId="0" applyNumberFormat="1" applyFont="1" applyAlignment="1">
      <alignment horizontal="center"/>
    </xf>
    <xf numFmtId="4" fontId="14" fillId="0" borderId="8" xfId="0" applyNumberFormat="1" applyFont="1" applyBorder="1" applyAlignment="1">
      <alignment horizontal="left"/>
    </xf>
    <xf numFmtId="164" fontId="14" fillId="0" borderId="7" xfId="0" applyNumberFormat="1" applyFont="1" applyBorder="1" applyAlignment="1">
      <alignment horizontal="center"/>
    </xf>
    <xf numFmtId="164" fontId="14" fillId="0" borderId="8" xfId="0" applyNumberFormat="1" applyFont="1" applyBorder="1" applyAlignment="1">
      <alignment horizontal="center"/>
    </xf>
    <xf numFmtId="0" fontId="17" fillId="4" borderId="7" xfId="0" applyFont="1" applyFill="1" applyBorder="1"/>
    <xf numFmtId="0" fontId="14" fillId="4" borderId="0" xfId="0" applyFont="1" applyFill="1"/>
    <xf numFmtId="164" fontId="17" fillId="4" borderId="0" xfId="0" applyNumberFormat="1" applyFont="1" applyFill="1" applyAlignment="1">
      <alignment horizontal="center"/>
    </xf>
    <xf numFmtId="10" fontId="17" fillId="4" borderId="0" xfId="0" applyNumberFormat="1" applyFont="1" applyFill="1" applyAlignment="1">
      <alignment horizontal="center"/>
    </xf>
    <xf numFmtId="4" fontId="17" fillId="4" borderId="8" xfId="0" applyNumberFormat="1" applyFont="1" applyFill="1" applyBorder="1" applyAlignment="1">
      <alignment horizontal="left"/>
    </xf>
    <xf numFmtId="164" fontId="17" fillId="4" borderId="7" xfId="0" applyNumberFormat="1" applyFont="1" applyFill="1" applyBorder="1" applyAlignment="1">
      <alignment horizontal="center"/>
    </xf>
    <xf numFmtId="164" fontId="17" fillId="4" borderId="8" xfId="0" applyNumberFormat="1" applyFont="1" applyFill="1" applyBorder="1" applyAlignment="1">
      <alignment horizontal="center"/>
    </xf>
    <xf numFmtId="164" fontId="14" fillId="0" borderId="0" xfId="0" applyNumberFormat="1" applyFont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0" fontId="18" fillId="4" borderId="0" xfId="0" applyFont="1" applyFill="1"/>
    <xf numFmtId="164" fontId="18" fillId="4" borderId="0" xfId="0" applyNumberFormat="1" applyFont="1" applyFill="1"/>
    <xf numFmtId="164" fontId="18" fillId="4" borderId="0" xfId="0" applyNumberFormat="1" applyFont="1" applyFill="1" applyAlignment="1">
      <alignment horizontal="center"/>
    </xf>
    <xf numFmtId="10" fontId="18" fillId="4" borderId="0" xfId="0" applyNumberFormat="1" applyFont="1" applyFill="1" applyAlignment="1">
      <alignment horizontal="center"/>
    </xf>
    <xf numFmtId="4" fontId="18" fillId="4" borderId="8" xfId="0" applyNumberFormat="1" applyFont="1" applyFill="1" applyBorder="1" applyAlignment="1">
      <alignment horizontal="left"/>
    </xf>
    <xf numFmtId="164" fontId="18" fillId="4" borderId="7" xfId="0" applyNumberFormat="1" applyFont="1" applyFill="1" applyBorder="1" applyAlignment="1">
      <alignment horizontal="center" vertical="center"/>
    </xf>
    <xf numFmtId="164" fontId="18" fillId="4" borderId="8" xfId="0" applyNumberFormat="1" applyFont="1" applyFill="1" applyBorder="1" applyAlignment="1">
      <alignment horizontal="center"/>
    </xf>
    <xf numFmtId="0" fontId="18" fillId="0" borderId="0" xfId="0" applyFont="1"/>
    <xf numFmtId="164" fontId="18" fillId="0" borderId="0" xfId="0" applyNumberFormat="1" applyFont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4" fontId="18" fillId="0" borderId="8" xfId="0" applyNumberFormat="1" applyFont="1" applyBorder="1" applyAlignment="1">
      <alignment horizontal="left"/>
    </xf>
    <xf numFmtId="0" fontId="18" fillId="3" borderId="0" xfId="0" applyFont="1" applyFill="1"/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4" fontId="18" fillId="0" borderId="8" xfId="0" applyNumberFormat="1" applyFont="1" applyBorder="1"/>
    <xf numFmtId="164" fontId="18" fillId="0" borderId="1" xfId="0" applyNumberFormat="1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164" fontId="18" fillId="0" borderId="4" xfId="0" applyNumberFormat="1" applyFont="1" applyBorder="1" applyAlignment="1">
      <alignment horizontal="center" vertical="center"/>
    </xf>
    <xf numFmtId="0" fontId="17" fillId="2" borderId="1" xfId="0" applyFont="1" applyFill="1" applyBorder="1"/>
    <xf numFmtId="0" fontId="14" fillId="0" borderId="2" xfId="0" applyFont="1" applyBorder="1"/>
    <xf numFmtId="164" fontId="14" fillId="0" borderId="2" xfId="0" applyNumberFormat="1" applyFont="1" applyBorder="1" applyAlignment="1">
      <alignment horizontal="center" vertical="center"/>
    </xf>
    <xf numFmtId="10" fontId="14" fillId="0" borderId="2" xfId="0" applyNumberFormat="1" applyFont="1" applyBorder="1" applyAlignment="1">
      <alignment horizontal="center" vertical="center"/>
    </xf>
    <xf numFmtId="4" fontId="14" fillId="0" borderId="4" xfId="0" applyNumberFormat="1" applyFont="1" applyBorder="1"/>
    <xf numFmtId="10" fontId="14" fillId="0" borderId="0" xfId="0" applyNumberFormat="1" applyFont="1"/>
    <xf numFmtId="0" fontId="16" fillId="0" borderId="5" xfId="0" applyFont="1" applyBorder="1"/>
    <xf numFmtId="0" fontId="14" fillId="0" borderId="3" xfId="0" applyFont="1" applyBorder="1" applyAlignment="1">
      <alignment horizontal="center"/>
    </xf>
    <xf numFmtId="10" fontId="14" fillId="0" borderId="3" xfId="0" applyNumberFormat="1" applyFont="1" applyBorder="1"/>
    <xf numFmtId="0" fontId="14" fillId="0" borderId="6" xfId="0" applyFont="1" applyBorder="1"/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10" fontId="19" fillId="0" borderId="0" xfId="0" applyNumberFormat="1" applyFont="1" applyAlignment="1">
      <alignment horizontal="left" vertical="center"/>
    </xf>
    <xf numFmtId="0" fontId="14" fillId="0" borderId="8" xfId="0" applyFont="1" applyBorder="1"/>
    <xf numFmtId="0" fontId="14" fillId="0" borderId="0" xfId="0" applyFont="1" applyAlignment="1">
      <alignment horizontal="left"/>
    </xf>
    <xf numFmtId="10" fontId="14" fillId="0" borderId="0" xfId="0" applyNumberFormat="1" applyFont="1" applyAlignment="1">
      <alignment horizontal="left"/>
    </xf>
    <xf numFmtId="0" fontId="17" fillId="2" borderId="7" xfId="0" applyFont="1" applyFill="1" applyBorder="1"/>
    <xf numFmtId="0" fontId="14" fillId="0" borderId="7" xfId="0" applyFont="1" applyBorder="1"/>
    <xf numFmtId="0" fontId="15" fillId="0" borderId="7" xfId="0" applyFont="1" applyBorder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0" fontId="15" fillId="0" borderId="8" xfId="0" applyFont="1" applyBorder="1" applyAlignment="1">
      <alignment horizontal="left"/>
    </xf>
    <xf numFmtId="0" fontId="15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left"/>
    </xf>
    <xf numFmtId="0" fontId="14" fillId="4" borderId="7" xfId="0" applyFont="1" applyFill="1" applyBorder="1"/>
    <xf numFmtId="164" fontId="17" fillId="4" borderId="0" xfId="0" applyNumberFormat="1" applyFont="1" applyFill="1" applyAlignment="1">
      <alignment horizontal="left"/>
    </xf>
    <xf numFmtId="164" fontId="17" fillId="4" borderId="0" xfId="0" applyNumberFormat="1" applyFont="1" applyFill="1" applyAlignment="1">
      <alignment horizontal="center" vertical="center"/>
    </xf>
    <xf numFmtId="0" fontId="17" fillId="4" borderId="8" xfId="0" applyFont="1" applyFill="1" applyBorder="1" applyAlignment="1">
      <alignment horizontal="left"/>
    </xf>
    <xf numFmtId="164" fontId="17" fillId="4" borderId="7" xfId="0" applyNumberFormat="1" applyFont="1" applyFill="1" applyBorder="1" applyAlignment="1">
      <alignment horizontal="center" vertical="center"/>
    </xf>
    <xf numFmtId="0" fontId="14" fillId="4" borderId="1" xfId="0" applyFont="1" applyFill="1" applyBorder="1"/>
    <xf numFmtId="0" fontId="14" fillId="4" borderId="2" xfId="0" applyFont="1" applyFill="1" applyBorder="1"/>
    <xf numFmtId="164" fontId="17" fillId="4" borderId="2" xfId="0" applyNumberFormat="1" applyFont="1" applyFill="1" applyBorder="1"/>
    <xf numFmtId="164" fontId="17" fillId="4" borderId="2" xfId="0" applyNumberFormat="1" applyFont="1" applyFill="1" applyBorder="1" applyAlignment="1">
      <alignment horizontal="center" vertical="center"/>
    </xf>
    <xf numFmtId="164" fontId="17" fillId="4" borderId="2" xfId="0" applyNumberFormat="1" applyFont="1" applyFill="1" applyBorder="1" applyAlignment="1">
      <alignment horizontal="center"/>
    </xf>
    <xf numFmtId="10" fontId="17" fillId="4" borderId="2" xfId="0" applyNumberFormat="1" applyFont="1" applyFill="1" applyBorder="1" applyAlignment="1">
      <alignment horizontal="center"/>
    </xf>
    <xf numFmtId="0" fontId="17" fillId="4" borderId="4" xfId="0" applyFont="1" applyFill="1" applyBorder="1" applyAlignment="1">
      <alignment horizontal="left"/>
    </xf>
    <xf numFmtId="164" fontId="17" fillId="4" borderId="1" xfId="0" applyNumberFormat="1" applyFont="1" applyFill="1" applyBorder="1" applyAlignment="1">
      <alignment horizontal="center" vertical="center"/>
    </xf>
    <xf numFmtId="164" fontId="17" fillId="4" borderId="4" xfId="0" applyNumberFormat="1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2" fontId="0" fillId="0" borderId="0" xfId="0" applyNumberFormat="1"/>
    <xf numFmtId="0" fontId="21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/>
    <xf numFmtId="2" fontId="9" fillId="0" borderId="10" xfId="0" applyNumberFormat="1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/>
    <xf numFmtId="164" fontId="1" fillId="0" borderId="9" xfId="0" applyNumberFormat="1" applyFont="1" applyBorder="1" applyAlignment="1">
      <alignment horizontal="center"/>
    </xf>
    <xf numFmtId="10" fontId="1" fillId="0" borderId="9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left"/>
    </xf>
    <xf numFmtId="0" fontId="23" fillId="3" borderId="0" xfId="0" applyFont="1" applyFill="1"/>
    <xf numFmtId="0" fontId="7" fillId="0" borderId="9" xfId="0" applyFont="1" applyBorder="1"/>
    <xf numFmtId="164" fontId="7" fillId="0" borderId="11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left"/>
    </xf>
    <xf numFmtId="0" fontId="7" fillId="0" borderId="12" xfId="0" applyFont="1" applyBorder="1"/>
    <xf numFmtId="0" fontId="23" fillId="0" borderId="0" xfId="0" applyFont="1"/>
    <xf numFmtId="164" fontId="7" fillId="0" borderId="12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2" fontId="23" fillId="0" borderId="0" xfId="0" applyNumberFormat="1" applyFont="1"/>
    <xf numFmtId="164" fontId="7" fillId="0" borderId="2" xfId="0" applyNumberFormat="1" applyFont="1" applyBorder="1" applyAlignment="1">
      <alignment horizontal="center" vertic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1" applyNumberFormat="1" applyFont="1" applyFill="1" applyBorder="1"/>
    <xf numFmtId="0" fontId="8" fillId="0" borderId="13" xfId="0" applyFont="1" applyBorder="1"/>
    <xf numFmtId="0" fontId="21" fillId="0" borderId="0" xfId="0" applyFont="1"/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1" fillId="0" borderId="14" xfId="0" applyFont="1" applyBorder="1"/>
    <xf numFmtId="0" fontId="0" fillId="0" borderId="0" xfId="0" applyAlignment="1">
      <alignment horizontal="left"/>
    </xf>
    <xf numFmtId="0" fontId="21" fillId="0" borderId="12" xfId="0" applyFont="1" applyBorder="1"/>
    <xf numFmtId="2" fontId="1" fillId="0" borderId="10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4" borderId="9" xfId="0" applyFont="1" applyFill="1" applyBorder="1"/>
    <xf numFmtId="0" fontId="1" fillId="4" borderId="10" xfId="0" applyFont="1" applyFill="1" applyBorder="1"/>
    <xf numFmtId="164" fontId="7" fillId="4" borderId="9" xfId="0" applyNumberFormat="1" applyFont="1" applyFill="1" applyBorder="1" applyAlignment="1">
      <alignment horizontal="left"/>
    </xf>
    <xf numFmtId="164" fontId="7" fillId="4" borderId="0" xfId="0" applyNumberFormat="1" applyFont="1" applyFill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/>
    </xf>
    <xf numFmtId="2" fontId="7" fillId="4" borderId="10" xfId="0" applyNumberFormat="1" applyFont="1" applyFill="1" applyBorder="1" applyAlignment="1">
      <alignment horizontal="left"/>
    </xf>
    <xf numFmtId="164" fontId="7" fillId="4" borderId="9" xfId="0" applyNumberFormat="1" applyFont="1" applyFill="1" applyBorder="1"/>
    <xf numFmtId="165" fontId="3" fillId="4" borderId="0" xfId="1" applyNumberFormat="1" applyFont="1" applyFill="1" applyBorder="1"/>
    <xf numFmtId="0" fontId="7" fillId="4" borderId="9" xfId="0" applyFont="1" applyFill="1" applyBorder="1"/>
    <xf numFmtId="164" fontId="7" fillId="4" borderId="11" xfId="0" applyNumberFormat="1" applyFont="1" applyFill="1" applyBorder="1" applyAlignment="1">
      <alignment horizontal="center"/>
    </xf>
    <xf numFmtId="2" fontId="7" fillId="4" borderId="9" xfId="0" applyNumberFormat="1" applyFont="1" applyFill="1" applyBorder="1" applyAlignment="1">
      <alignment horizontal="left"/>
    </xf>
    <xf numFmtId="0" fontId="23" fillId="4" borderId="0" xfId="0" applyFont="1" applyFill="1"/>
    <xf numFmtId="164" fontId="7" fillId="4" borderId="11" xfId="0" applyNumberFormat="1" applyFont="1" applyFill="1" applyBorder="1" applyAlignment="1">
      <alignment horizontal="center" vertical="center"/>
    </xf>
    <xf numFmtId="10" fontId="1" fillId="4" borderId="9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010A5-D462-4AAE-BB26-BA1D14235961}">
  <dimension ref="A1:T47"/>
  <sheetViews>
    <sheetView topLeftCell="B4" zoomScaleNormal="100" workbookViewId="0">
      <selection activeCell="I14" sqref="I14"/>
    </sheetView>
  </sheetViews>
  <sheetFormatPr defaultRowHeight="21" x14ac:dyDescent="0.5"/>
  <cols>
    <col min="1" max="1" width="42.26953125" style="20" customWidth="1"/>
    <col min="2" max="2" width="15.453125" style="20" customWidth="1"/>
    <col min="3" max="3" width="17.36328125" style="20" customWidth="1"/>
    <col min="4" max="4" width="20.7265625" style="20" customWidth="1"/>
    <col min="5" max="5" width="17.453125" style="20" customWidth="1"/>
    <col min="6" max="6" width="20.36328125" style="20" customWidth="1"/>
    <col min="7" max="7" width="25.36328125" style="20" customWidth="1"/>
    <col min="8" max="8" width="18.54296875" style="20" customWidth="1"/>
    <col min="9" max="9" width="20.26953125" style="71" customWidth="1"/>
    <col min="10" max="10" width="21.54296875" style="20" customWidth="1"/>
    <col min="11" max="11" width="2.26953125" style="24" customWidth="1"/>
    <col min="12" max="16" width="25.36328125" style="20" customWidth="1"/>
  </cols>
  <sheetData>
    <row r="1" spans="1:20" ht="23.5" x14ac:dyDescent="0.55000000000000004">
      <c r="A1" s="19"/>
      <c r="C1" s="21"/>
      <c r="D1" s="21" t="s">
        <v>41</v>
      </c>
      <c r="E1" s="22"/>
      <c r="F1" s="22"/>
      <c r="G1" s="22"/>
      <c r="H1" s="21"/>
      <c r="I1" s="23"/>
      <c r="L1" s="21" t="s">
        <v>42</v>
      </c>
      <c r="M1" s="22"/>
      <c r="N1" s="22"/>
      <c r="O1" s="22"/>
      <c r="P1" s="21"/>
      <c r="Q1" s="12"/>
      <c r="R1" s="12"/>
      <c r="S1" s="12"/>
    </row>
    <row r="2" spans="1:20" ht="25" customHeight="1" x14ac:dyDescent="0.55000000000000004">
      <c r="A2" s="25"/>
      <c r="B2" s="21"/>
      <c r="C2" s="22"/>
      <c r="D2" s="22"/>
      <c r="E2" s="22"/>
      <c r="F2" s="22"/>
      <c r="G2" s="22"/>
      <c r="H2" s="21"/>
      <c r="I2" s="23"/>
      <c r="L2" s="22"/>
      <c r="M2" s="22"/>
      <c r="N2" s="22"/>
      <c r="O2" s="22"/>
      <c r="P2" s="21"/>
      <c r="Q2" s="12"/>
      <c r="R2" s="12"/>
      <c r="S2" s="12"/>
      <c r="T2" s="1"/>
    </row>
    <row r="3" spans="1:20" ht="25" customHeight="1" x14ac:dyDescent="0.55000000000000004">
      <c r="A3" s="26" t="s">
        <v>0</v>
      </c>
      <c r="B3" s="27"/>
      <c r="C3" s="28" t="s">
        <v>19</v>
      </c>
      <c r="D3" s="29" t="s">
        <v>33</v>
      </c>
      <c r="E3" s="29" t="s">
        <v>34</v>
      </c>
      <c r="F3" s="29" t="s">
        <v>35</v>
      </c>
      <c r="G3" s="29" t="s">
        <v>46</v>
      </c>
      <c r="H3" s="29" t="s">
        <v>37</v>
      </c>
      <c r="I3" s="30" t="s">
        <v>40</v>
      </c>
      <c r="J3" s="31" t="s">
        <v>38</v>
      </c>
      <c r="L3" s="26" t="s">
        <v>33</v>
      </c>
      <c r="M3" s="29" t="s">
        <v>34</v>
      </c>
      <c r="N3" s="29" t="s">
        <v>35</v>
      </c>
      <c r="O3" s="29" t="s">
        <v>46</v>
      </c>
      <c r="P3" s="32" t="s">
        <v>37</v>
      </c>
      <c r="Q3" s="12"/>
      <c r="R3" s="12"/>
      <c r="S3" s="12"/>
      <c r="T3" s="1"/>
    </row>
    <row r="4" spans="1:20" ht="25" customHeight="1" x14ac:dyDescent="0.55000000000000004">
      <c r="A4" s="33" t="s">
        <v>47</v>
      </c>
      <c r="B4" s="20" t="s">
        <v>17</v>
      </c>
      <c r="C4" s="20" t="s">
        <v>20</v>
      </c>
      <c r="D4" s="34">
        <v>1957</v>
      </c>
      <c r="E4" s="34">
        <v>3523</v>
      </c>
      <c r="F4" s="34">
        <v>3523</v>
      </c>
      <c r="G4" s="34">
        <v>5480</v>
      </c>
      <c r="H4" s="34">
        <v>5480</v>
      </c>
      <c r="I4" s="35">
        <v>0.13980000000000001</v>
      </c>
      <c r="J4" s="36">
        <v>4.45</v>
      </c>
      <c r="L4" s="37">
        <f>1957*12</f>
        <v>23484</v>
      </c>
      <c r="M4" s="34">
        <f>3523*12</f>
        <v>42276</v>
      </c>
      <c r="N4" s="34">
        <f>3523*12</f>
        <v>42276</v>
      </c>
      <c r="O4" s="34">
        <f>5480*12</f>
        <v>65760</v>
      </c>
      <c r="P4" s="38">
        <f>5480*12</f>
        <v>65760</v>
      </c>
      <c r="Q4" s="12"/>
      <c r="R4" s="12"/>
      <c r="S4" s="12"/>
      <c r="T4" s="1"/>
    </row>
    <row r="5" spans="1:20" ht="25" customHeight="1" x14ac:dyDescent="0.55000000000000004">
      <c r="A5" s="33" t="s">
        <v>1</v>
      </c>
      <c r="B5" s="20" t="s">
        <v>17</v>
      </c>
      <c r="C5" s="20" t="s">
        <v>21</v>
      </c>
      <c r="D5" s="34">
        <v>1957</v>
      </c>
      <c r="E5" s="34">
        <v>3523</v>
      </c>
      <c r="F5" s="34">
        <v>3523</v>
      </c>
      <c r="G5" s="34">
        <v>5480</v>
      </c>
      <c r="H5" s="34">
        <v>5480</v>
      </c>
      <c r="I5" s="35">
        <v>0.13980000000000001</v>
      </c>
      <c r="J5" s="36">
        <v>4.45</v>
      </c>
      <c r="L5" s="37">
        <f>1957*12</f>
        <v>23484</v>
      </c>
      <c r="M5" s="34">
        <f>3523*12</f>
        <v>42276</v>
      </c>
      <c r="N5" s="34">
        <f>3523*12</f>
        <v>42276</v>
      </c>
      <c r="O5" s="34">
        <f>5480*12</f>
        <v>65760</v>
      </c>
      <c r="P5" s="38">
        <f>5480*12</f>
        <v>65760</v>
      </c>
      <c r="Q5" s="12"/>
      <c r="R5" s="12"/>
      <c r="S5" s="12"/>
      <c r="T5" s="1"/>
    </row>
    <row r="6" spans="1:20" ht="25" customHeight="1" x14ac:dyDescent="0.55000000000000004">
      <c r="A6" s="39" t="s">
        <v>2</v>
      </c>
      <c r="B6" s="40" t="s">
        <v>17</v>
      </c>
      <c r="C6" s="40" t="s">
        <v>22</v>
      </c>
      <c r="D6" s="41">
        <v>1463</v>
      </c>
      <c r="E6" s="41">
        <v>2633</v>
      </c>
      <c r="F6" s="41">
        <v>2633</v>
      </c>
      <c r="G6" s="41">
        <v>4096</v>
      </c>
      <c r="H6" s="41">
        <v>4096</v>
      </c>
      <c r="I6" s="42">
        <v>0.14030000000000001</v>
      </c>
      <c r="J6" s="43">
        <v>1.58</v>
      </c>
      <c r="K6" s="40"/>
      <c r="L6" s="44">
        <f>1463*12</f>
        <v>17556</v>
      </c>
      <c r="M6" s="41">
        <f>2633*12</f>
        <v>31596</v>
      </c>
      <c r="N6" s="41">
        <f>2633*12</f>
        <v>31596</v>
      </c>
      <c r="O6" s="41">
        <f>4096*12</f>
        <v>49152</v>
      </c>
      <c r="P6" s="45">
        <f>4096*12</f>
        <v>49152</v>
      </c>
      <c r="Q6" s="13"/>
      <c r="R6" s="13"/>
      <c r="S6" s="13"/>
      <c r="T6" s="8"/>
    </row>
    <row r="7" spans="1:20" ht="25" customHeight="1" x14ac:dyDescent="0.55000000000000004">
      <c r="A7" s="39" t="s">
        <v>3</v>
      </c>
      <c r="B7" s="40" t="s">
        <v>17</v>
      </c>
      <c r="C7" s="40" t="s">
        <v>23</v>
      </c>
      <c r="D7" s="41">
        <v>1463</v>
      </c>
      <c r="E7" s="41">
        <v>2633</v>
      </c>
      <c r="F7" s="41">
        <v>2633</v>
      </c>
      <c r="G7" s="41">
        <v>4096</v>
      </c>
      <c r="H7" s="41">
        <v>4096</v>
      </c>
      <c r="I7" s="42">
        <v>0.14030000000000001</v>
      </c>
      <c r="J7" s="43">
        <v>1.58</v>
      </c>
      <c r="K7" s="40"/>
      <c r="L7" s="44">
        <f>1463*12</f>
        <v>17556</v>
      </c>
      <c r="M7" s="41">
        <f>2633*12</f>
        <v>31596</v>
      </c>
      <c r="N7" s="41">
        <f>2633*12</f>
        <v>31596</v>
      </c>
      <c r="O7" s="41">
        <f>4096*12</f>
        <v>49152</v>
      </c>
      <c r="P7" s="45">
        <f>4096*12</f>
        <v>49152</v>
      </c>
      <c r="Q7" s="13"/>
      <c r="R7" s="13"/>
      <c r="S7" s="13"/>
      <c r="T7" s="8"/>
    </row>
    <row r="8" spans="1:20" ht="25" customHeight="1" x14ac:dyDescent="0.55000000000000004">
      <c r="A8" s="33" t="s">
        <v>4</v>
      </c>
      <c r="B8" s="20" t="s">
        <v>17</v>
      </c>
      <c r="C8" s="20" t="s">
        <v>24</v>
      </c>
      <c r="D8" s="46">
        <v>1133</v>
      </c>
      <c r="E8" s="34">
        <v>2039</v>
      </c>
      <c r="F8" s="34">
        <v>2039</v>
      </c>
      <c r="G8" s="34">
        <v>3172</v>
      </c>
      <c r="H8" s="34">
        <v>3172</v>
      </c>
      <c r="I8" s="35">
        <v>0.15939999999999999</v>
      </c>
      <c r="J8" s="36">
        <v>1.56</v>
      </c>
      <c r="L8" s="47">
        <f>1133*12</f>
        <v>13596</v>
      </c>
      <c r="M8" s="34">
        <f>2039*12</f>
        <v>24468</v>
      </c>
      <c r="N8" s="34">
        <f>2039*12</f>
        <v>24468</v>
      </c>
      <c r="O8" s="34">
        <f>3172*12</f>
        <v>38064</v>
      </c>
      <c r="P8" s="38">
        <f>3172*12</f>
        <v>38064</v>
      </c>
      <c r="Q8" s="12"/>
      <c r="R8" s="12"/>
      <c r="S8" s="12"/>
      <c r="T8" s="1"/>
    </row>
    <row r="9" spans="1:20" ht="25" customHeight="1" x14ac:dyDescent="0.55000000000000004">
      <c r="A9" s="33" t="s">
        <v>5</v>
      </c>
      <c r="B9" s="20" t="s">
        <v>17</v>
      </c>
      <c r="C9" s="20" t="s">
        <v>25</v>
      </c>
      <c r="D9" s="46">
        <v>1133</v>
      </c>
      <c r="E9" s="34">
        <v>2039</v>
      </c>
      <c r="F9" s="34">
        <v>2039</v>
      </c>
      <c r="G9" s="34">
        <v>3172</v>
      </c>
      <c r="H9" s="34">
        <v>3172</v>
      </c>
      <c r="I9" s="35">
        <v>0.15939999999999999</v>
      </c>
      <c r="J9" s="36">
        <v>1.56</v>
      </c>
      <c r="L9" s="47">
        <f>1133*12</f>
        <v>13596</v>
      </c>
      <c r="M9" s="34">
        <f>2039*12</f>
        <v>24468</v>
      </c>
      <c r="N9" s="34">
        <f>2039*12</f>
        <v>24468</v>
      </c>
      <c r="O9" s="34">
        <f>3172*12</f>
        <v>38064</v>
      </c>
      <c r="P9" s="38">
        <f>3172*12</f>
        <v>38064</v>
      </c>
      <c r="Q9" s="12"/>
      <c r="R9" s="12"/>
      <c r="S9" s="12"/>
      <c r="T9" s="1"/>
    </row>
    <row r="10" spans="1:20" s="4" customFormat="1" ht="25" customHeight="1" x14ac:dyDescent="0.55000000000000004">
      <c r="A10" s="39" t="s">
        <v>6</v>
      </c>
      <c r="B10" s="48" t="s">
        <v>18</v>
      </c>
      <c r="C10" s="49" t="s">
        <v>43</v>
      </c>
      <c r="D10" s="50">
        <v>71</v>
      </c>
      <c r="E10" s="50">
        <v>128</v>
      </c>
      <c r="F10" s="50">
        <v>128</v>
      </c>
      <c r="G10" s="50">
        <v>199</v>
      </c>
      <c r="H10" s="50">
        <v>199</v>
      </c>
      <c r="I10" s="51">
        <v>1.4999999999999999E-2</v>
      </c>
      <c r="J10" s="52">
        <v>-2.92</v>
      </c>
      <c r="K10" s="48"/>
      <c r="L10" s="53">
        <f>71*12</f>
        <v>852</v>
      </c>
      <c r="M10" s="50">
        <f>128*12</f>
        <v>1536</v>
      </c>
      <c r="N10" s="50">
        <f>128*12</f>
        <v>1536</v>
      </c>
      <c r="O10" s="50">
        <f>199*12</f>
        <v>2388</v>
      </c>
      <c r="P10" s="54">
        <f>199*12</f>
        <v>2388</v>
      </c>
      <c r="Q10" s="14"/>
      <c r="R10" s="14"/>
      <c r="S10" s="14"/>
      <c r="T10" s="5"/>
    </row>
    <row r="11" spans="1:20" s="4" customFormat="1" ht="25" customHeight="1" x14ac:dyDescent="0.55000000000000004">
      <c r="A11" s="33" t="s">
        <v>7</v>
      </c>
      <c r="B11" s="55" t="s">
        <v>18</v>
      </c>
      <c r="C11" s="55" t="s">
        <v>26</v>
      </c>
      <c r="D11" s="56">
        <v>89</v>
      </c>
      <c r="E11" s="56">
        <v>160</v>
      </c>
      <c r="F11" s="56">
        <v>160</v>
      </c>
      <c r="G11" s="56">
        <v>249</v>
      </c>
      <c r="H11" s="56">
        <v>249</v>
      </c>
      <c r="I11" s="57">
        <v>2.0899999999999998E-2</v>
      </c>
      <c r="J11" s="58">
        <v>-3.21</v>
      </c>
      <c r="K11" s="59"/>
      <c r="L11" s="60">
        <f>89*12</f>
        <v>1068</v>
      </c>
      <c r="M11" s="56">
        <f>160*12</f>
        <v>1920</v>
      </c>
      <c r="N11" s="56">
        <f>160*12</f>
        <v>1920</v>
      </c>
      <c r="O11" s="56">
        <f>249*12</f>
        <v>2988</v>
      </c>
      <c r="P11" s="61">
        <f>249*12</f>
        <v>2988</v>
      </c>
      <c r="Q11" s="15"/>
      <c r="R11" s="15"/>
      <c r="S11" s="15"/>
      <c r="T11" s="5"/>
    </row>
    <row r="12" spans="1:20" s="4" customFormat="1" ht="25" customHeight="1" x14ac:dyDescent="0.55000000000000004">
      <c r="A12" s="33" t="s">
        <v>8</v>
      </c>
      <c r="B12" s="55" t="s">
        <v>18</v>
      </c>
      <c r="C12" s="55" t="s">
        <v>27</v>
      </c>
      <c r="D12" s="56">
        <v>41</v>
      </c>
      <c r="E12" s="56">
        <v>74</v>
      </c>
      <c r="F12" s="56">
        <v>74</v>
      </c>
      <c r="G12" s="56">
        <v>115</v>
      </c>
      <c r="H12" s="56">
        <v>115</v>
      </c>
      <c r="I12" s="57">
        <v>2.6200000000000001E-2</v>
      </c>
      <c r="J12" s="58">
        <v>-5</v>
      </c>
      <c r="K12" s="59"/>
      <c r="L12" s="60">
        <f>41*12</f>
        <v>492</v>
      </c>
      <c r="M12" s="56">
        <f>74*12</f>
        <v>888</v>
      </c>
      <c r="N12" s="56">
        <f>74*12</f>
        <v>888</v>
      </c>
      <c r="O12" s="56">
        <f>115*12</f>
        <v>1380</v>
      </c>
      <c r="P12" s="61">
        <f>115*12</f>
        <v>1380</v>
      </c>
      <c r="Q12" s="15"/>
      <c r="R12" s="15"/>
      <c r="S12" s="15"/>
      <c r="T12" s="5"/>
    </row>
    <row r="13" spans="1:20" s="4" customFormat="1" ht="25" customHeight="1" x14ac:dyDescent="0.55000000000000004">
      <c r="A13" s="33" t="s">
        <v>9</v>
      </c>
      <c r="B13" s="55"/>
      <c r="C13" s="55" t="s">
        <v>28</v>
      </c>
      <c r="D13" s="56">
        <v>4</v>
      </c>
      <c r="E13" s="56"/>
      <c r="F13" s="56"/>
      <c r="G13" s="56"/>
      <c r="H13" s="56"/>
      <c r="I13" s="57"/>
      <c r="J13" s="62"/>
      <c r="K13" s="59"/>
      <c r="L13" s="63">
        <v>4</v>
      </c>
      <c r="M13" s="64"/>
      <c r="N13" s="64"/>
      <c r="O13" s="64"/>
      <c r="P13" s="65"/>
      <c r="Q13" s="15"/>
      <c r="R13" s="15"/>
      <c r="S13" s="15"/>
      <c r="T13" s="5"/>
    </row>
    <row r="14" spans="1:20" ht="25" customHeight="1" x14ac:dyDescent="0.55000000000000004">
      <c r="A14" s="66" t="s">
        <v>10</v>
      </c>
      <c r="B14" s="67"/>
      <c r="C14" s="67"/>
      <c r="D14" s="68"/>
      <c r="E14" s="68"/>
      <c r="F14" s="68"/>
      <c r="G14" s="68"/>
      <c r="H14" s="68"/>
      <c r="I14" s="69"/>
      <c r="J14" s="70"/>
      <c r="Q14" s="12"/>
      <c r="R14" s="12"/>
      <c r="S14" s="12"/>
      <c r="T14" s="1"/>
    </row>
    <row r="15" spans="1:20" ht="25" customHeight="1" x14ac:dyDescent="0.55000000000000004">
      <c r="Q15" s="12"/>
      <c r="R15" s="12"/>
      <c r="S15" s="12"/>
      <c r="T15" s="1"/>
    </row>
    <row r="16" spans="1:20" ht="25" customHeight="1" x14ac:dyDescent="0.55000000000000004">
      <c r="A16" s="72" t="s">
        <v>11</v>
      </c>
      <c r="B16" s="73"/>
      <c r="C16" s="27"/>
      <c r="D16" s="27"/>
      <c r="E16" s="27"/>
      <c r="F16" s="73"/>
      <c r="G16" s="27"/>
      <c r="H16" s="27"/>
      <c r="I16" s="74"/>
      <c r="J16" s="75"/>
      <c r="L16" s="72" t="s">
        <v>11</v>
      </c>
      <c r="M16" s="27"/>
      <c r="N16" s="27"/>
      <c r="O16" s="27"/>
      <c r="P16" s="75"/>
      <c r="Q16" s="12"/>
      <c r="R16" s="16"/>
      <c r="S16" s="16"/>
      <c r="T16" s="6"/>
    </row>
    <row r="17" spans="1:20" ht="25" customHeight="1" x14ac:dyDescent="0.55000000000000004">
      <c r="A17" s="33" t="s">
        <v>12</v>
      </c>
      <c r="B17" s="76"/>
      <c r="D17" s="77"/>
      <c r="E17" s="21"/>
      <c r="F17" s="78"/>
      <c r="H17" s="79"/>
      <c r="I17" s="80"/>
      <c r="J17" s="81"/>
      <c r="L17" s="33" t="s">
        <v>12</v>
      </c>
      <c r="P17" s="81"/>
      <c r="Q17" s="12"/>
      <c r="R17" s="16"/>
      <c r="S17" s="16"/>
      <c r="T17" s="6"/>
    </row>
    <row r="18" spans="1:20" ht="25" customHeight="1" x14ac:dyDescent="0.55000000000000004">
      <c r="A18" s="33" t="s">
        <v>44</v>
      </c>
      <c r="C18" s="22"/>
      <c r="D18" s="22"/>
      <c r="E18" s="22"/>
      <c r="F18" s="22"/>
      <c r="G18" s="21"/>
      <c r="H18" s="82"/>
      <c r="I18" s="83"/>
      <c r="J18" s="81"/>
      <c r="L18" s="33" t="s">
        <v>44</v>
      </c>
      <c r="P18" s="81"/>
      <c r="Q18" s="12"/>
      <c r="R18" s="16"/>
      <c r="S18" s="16"/>
      <c r="T18" s="6"/>
    </row>
    <row r="19" spans="1:20" ht="25" customHeight="1" x14ac:dyDescent="0.55000000000000004">
      <c r="A19" s="84" t="s">
        <v>13</v>
      </c>
      <c r="B19" s="22"/>
      <c r="C19" s="22"/>
      <c r="D19" s="22"/>
      <c r="E19" s="22"/>
      <c r="F19" s="22"/>
      <c r="G19" s="21"/>
      <c r="H19" s="82"/>
      <c r="I19" s="83"/>
      <c r="J19" s="81"/>
      <c r="L19" s="85"/>
      <c r="P19" s="81"/>
      <c r="Q19" s="12"/>
      <c r="R19" s="16"/>
      <c r="S19" s="16"/>
      <c r="T19" s="6"/>
    </row>
    <row r="20" spans="1:20" ht="25" customHeight="1" x14ac:dyDescent="0.55000000000000004">
      <c r="A20" s="86" t="s">
        <v>0</v>
      </c>
      <c r="C20" s="21" t="s">
        <v>19</v>
      </c>
      <c r="D20" s="77" t="s">
        <v>33</v>
      </c>
      <c r="E20" s="77" t="s">
        <v>34</v>
      </c>
      <c r="F20" s="77" t="s">
        <v>35</v>
      </c>
      <c r="G20" s="77" t="s">
        <v>36</v>
      </c>
      <c r="H20" s="77" t="s">
        <v>37</v>
      </c>
      <c r="I20" s="87" t="s">
        <v>39</v>
      </c>
      <c r="J20" s="88" t="s">
        <v>38</v>
      </c>
      <c r="L20" s="86" t="s">
        <v>33</v>
      </c>
      <c r="M20" s="77" t="s">
        <v>34</v>
      </c>
      <c r="N20" s="77" t="s">
        <v>35</v>
      </c>
      <c r="O20" s="77" t="s">
        <v>36</v>
      </c>
      <c r="P20" s="89" t="s">
        <v>37</v>
      </c>
      <c r="Q20" s="12"/>
      <c r="R20" s="16"/>
      <c r="S20" s="16"/>
      <c r="T20" s="6"/>
    </row>
    <row r="21" spans="1:20" ht="25" customHeight="1" x14ac:dyDescent="0.55000000000000004">
      <c r="A21" s="85" t="s">
        <v>48</v>
      </c>
      <c r="B21" s="20" t="s">
        <v>17</v>
      </c>
      <c r="C21" s="20" t="s">
        <v>29</v>
      </c>
      <c r="D21" s="34">
        <v>1566</v>
      </c>
      <c r="E21" s="34">
        <v>2819</v>
      </c>
      <c r="F21" s="34">
        <v>2819</v>
      </c>
      <c r="G21" s="34">
        <v>4385</v>
      </c>
      <c r="H21" s="34">
        <v>4385</v>
      </c>
      <c r="I21" s="35">
        <v>0.13969999999999999</v>
      </c>
      <c r="J21" s="90">
        <v>4.41</v>
      </c>
      <c r="L21" s="37">
        <f>1566*12</f>
        <v>18792</v>
      </c>
      <c r="M21" s="34">
        <f>2819*12</f>
        <v>33828</v>
      </c>
      <c r="N21" s="34">
        <f>2819*12</f>
        <v>33828</v>
      </c>
      <c r="O21" s="34">
        <f>4385*12</f>
        <v>52620</v>
      </c>
      <c r="P21" s="38">
        <f>4385*12</f>
        <v>52620</v>
      </c>
      <c r="Q21" s="12"/>
      <c r="R21" s="16"/>
      <c r="S21" s="16"/>
      <c r="T21" s="6"/>
    </row>
    <row r="22" spans="1:20" ht="25" customHeight="1" x14ac:dyDescent="0.55000000000000004">
      <c r="A22" s="85" t="s">
        <v>14</v>
      </c>
      <c r="B22" s="20" t="s">
        <v>17</v>
      </c>
      <c r="C22" s="20" t="s">
        <v>30</v>
      </c>
      <c r="D22" s="34">
        <v>1566</v>
      </c>
      <c r="E22" s="34">
        <v>2819</v>
      </c>
      <c r="F22" s="34">
        <v>2819</v>
      </c>
      <c r="G22" s="34">
        <v>4385</v>
      </c>
      <c r="H22" s="34">
        <v>4385</v>
      </c>
      <c r="I22" s="35">
        <v>0.13969999999999999</v>
      </c>
      <c r="J22" s="90">
        <v>4.41</v>
      </c>
      <c r="L22" s="37">
        <f>1566*12</f>
        <v>18792</v>
      </c>
      <c r="M22" s="34">
        <f>2819*12</f>
        <v>33828</v>
      </c>
      <c r="N22" s="34">
        <f>2819*12</f>
        <v>33828</v>
      </c>
      <c r="O22" s="34">
        <f>4385*12</f>
        <v>52620</v>
      </c>
      <c r="P22" s="38">
        <f>4385*12</f>
        <v>52620</v>
      </c>
      <c r="Q22" s="12"/>
      <c r="R22" s="17"/>
      <c r="S22" s="17"/>
      <c r="T22" s="7"/>
    </row>
    <row r="23" spans="1:20" s="9" customFormat="1" ht="25" customHeight="1" x14ac:dyDescent="0.55000000000000004">
      <c r="A23" s="91" t="s">
        <v>15</v>
      </c>
      <c r="B23" s="40" t="s">
        <v>17</v>
      </c>
      <c r="C23" s="92" t="s">
        <v>31</v>
      </c>
      <c r="D23" s="93">
        <v>1184</v>
      </c>
      <c r="E23" s="41">
        <v>2131</v>
      </c>
      <c r="F23" s="41">
        <v>2131</v>
      </c>
      <c r="G23" s="41">
        <v>3315</v>
      </c>
      <c r="H23" s="41">
        <v>3315</v>
      </c>
      <c r="I23" s="42">
        <v>0.1396</v>
      </c>
      <c r="J23" s="94">
        <v>2.87</v>
      </c>
      <c r="K23" s="40"/>
      <c r="L23" s="95">
        <f>1184*12</f>
        <v>14208</v>
      </c>
      <c r="M23" s="41">
        <f>2131*12</f>
        <v>25572</v>
      </c>
      <c r="N23" s="41">
        <f>2131*12</f>
        <v>25572</v>
      </c>
      <c r="O23" s="41">
        <f>3315*12</f>
        <v>39780</v>
      </c>
      <c r="P23" s="45">
        <f>3315*12</f>
        <v>39780</v>
      </c>
      <c r="Q23" s="13"/>
      <c r="R23" s="13"/>
      <c r="S23" s="13"/>
      <c r="T23" s="8"/>
    </row>
    <row r="24" spans="1:20" s="9" customFormat="1" ht="25" customHeight="1" x14ac:dyDescent="0.55000000000000004">
      <c r="A24" s="96" t="s">
        <v>16</v>
      </c>
      <c r="B24" s="97" t="s">
        <v>17</v>
      </c>
      <c r="C24" s="98" t="s">
        <v>32</v>
      </c>
      <c r="D24" s="99">
        <v>1184</v>
      </c>
      <c r="E24" s="100">
        <v>2131</v>
      </c>
      <c r="F24" s="100">
        <v>2131</v>
      </c>
      <c r="G24" s="100">
        <v>3315</v>
      </c>
      <c r="H24" s="100">
        <v>3315</v>
      </c>
      <c r="I24" s="101">
        <v>0.1396</v>
      </c>
      <c r="J24" s="102">
        <v>2.87</v>
      </c>
      <c r="K24" s="40"/>
      <c r="L24" s="103">
        <f>1184*12</f>
        <v>14208</v>
      </c>
      <c r="M24" s="100">
        <f>2131*12</f>
        <v>25572</v>
      </c>
      <c r="N24" s="100">
        <f>2131*12</f>
        <v>25572</v>
      </c>
      <c r="O24" s="100">
        <f>3315*12</f>
        <v>39780</v>
      </c>
      <c r="P24" s="104">
        <f>3315*12</f>
        <v>39780</v>
      </c>
      <c r="Q24" s="13"/>
      <c r="R24" s="18"/>
      <c r="S24" s="18"/>
      <c r="T24" s="10"/>
    </row>
    <row r="25" spans="1:20" ht="25" customHeight="1" x14ac:dyDescent="0.55000000000000004">
      <c r="Q25" s="12"/>
      <c r="R25" s="16"/>
      <c r="S25" s="16"/>
      <c r="T25" s="6"/>
    </row>
    <row r="26" spans="1:20" ht="23.5" x14ac:dyDescent="0.55000000000000004">
      <c r="Q26" s="12"/>
      <c r="R26" s="17"/>
      <c r="S26" s="17"/>
      <c r="T26" s="3"/>
    </row>
    <row r="27" spans="1:20" ht="23.5" x14ac:dyDescent="0.55000000000000004">
      <c r="Q27" s="12"/>
      <c r="R27" s="17"/>
      <c r="S27" s="17"/>
      <c r="T27" s="3"/>
    </row>
    <row r="28" spans="1:20" ht="23.5" x14ac:dyDescent="0.55000000000000004">
      <c r="Q28" s="12"/>
      <c r="R28" s="12"/>
      <c r="S28" s="12"/>
    </row>
    <row r="29" spans="1:20" ht="23.5" x14ac:dyDescent="0.55000000000000004">
      <c r="Q29" s="12"/>
      <c r="R29" s="12"/>
      <c r="S29" s="12"/>
    </row>
    <row r="30" spans="1:20" ht="23.5" x14ac:dyDescent="0.55000000000000004">
      <c r="Q30" s="12"/>
      <c r="R30" s="12"/>
      <c r="S30" s="12"/>
    </row>
    <row r="31" spans="1:20" ht="23.5" x14ac:dyDescent="0.55000000000000004">
      <c r="Q31" s="12"/>
      <c r="R31" s="12"/>
      <c r="S31" s="12"/>
    </row>
    <row r="32" spans="1:20" ht="23.5" x14ac:dyDescent="0.55000000000000004">
      <c r="Q32" s="12"/>
      <c r="R32" s="12"/>
      <c r="S32" s="12"/>
    </row>
    <row r="33" spans="17:19" ht="23.5" x14ac:dyDescent="0.55000000000000004">
      <c r="Q33" s="12"/>
      <c r="R33" s="12"/>
      <c r="S33" s="12"/>
    </row>
    <row r="34" spans="17:19" ht="23.5" x14ac:dyDescent="0.55000000000000004">
      <c r="Q34" s="12"/>
      <c r="R34" s="12"/>
      <c r="S34" s="12"/>
    </row>
    <row r="35" spans="17:19" ht="23.5" x14ac:dyDescent="0.55000000000000004">
      <c r="Q35" s="12"/>
      <c r="R35" s="12"/>
      <c r="S35" s="12"/>
    </row>
    <row r="36" spans="17:19" ht="23.5" x14ac:dyDescent="0.55000000000000004">
      <c r="Q36" s="12"/>
      <c r="R36" s="12"/>
      <c r="S36" s="12"/>
    </row>
    <row r="37" spans="17:19" ht="23.5" x14ac:dyDescent="0.55000000000000004">
      <c r="Q37" s="12"/>
      <c r="R37" s="12"/>
      <c r="S37" s="12"/>
    </row>
    <row r="38" spans="17:19" ht="23.5" x14ac:dyDescent="0.55000000000000004">
      <c r="Q38" s="12"/>
      <c r="R38" s="12"/>
      <c r="S38" s="12"/>
    </row>
    <row r="39" spans="17:19" ht="23.5" x14ac:dyDescent="0.55000000000000004">
      <c r="Q39" s="12"/>
      <c r="R39" s="12"/>
      <c r="S39" s="12"/>
    </row>
    <row r="40" spans="17:19" ht="23.5" x14ac:dyDescent="0.55000000000000004">
      <c r="Q40" s="12"/>
      <c r="R40" s="12"/>
      <c r="S40" s="12"/>
    </row>
    <row r="41" spans="17:19" ht="23.5" x14ac:dyDescent="0.55000000000000004">
      <c r="Q41" s="12"/>
      <c r="R41" s="12"/>
      <c r="S41" s="12"/>
    </row>
    <row r="42" spans="17:19" ht="23.5" x14ac:dyDescent="0.55000000000000004">
      <c r="Q42" s="12"/>
      <c r="R42" s="12"/>
      <c r="S42" s="12"/>
    </row>
    <row r="43" spans="17:19" ht="23.5" x14ac:dyDescent="0.55000000000000004">
      <c r="Q43" s="12"/>
      <c r="R43" s="12"/>
      <c r="S43" s="12"/>
    </row>
    <row r="44" spans="17:19" ht="23.5" x14ac:dyDescent="0.55000000000000004">
      <c r="Q44" s="12"/>
      <c r="R44" s="12"/>
      <c r="S44" s="12"/>
    </row>
    <row r="45" spans="17:19" ht="23.5" x14ac:dyDescent="0.55000000000000004">
      <c r="Q45" s="12"/>
      <c r="R45" s="12"/>
      <c r="S45" s="12"/>
    </row>
    <row r="46" spans="17:19" ht="23.5" x14ac:dyDescent="0.55000000000000004">
      <c r="Q46" s="12"/>
      <c r="R46" s="12"/>
      <c r="S46" s="12"/>
    </row>
    <row r="47" spans="17:19" ht="23.5" x14ac:dyDescent="0.55000000000000004">
      <c r="Q47" s="12"/>
      <c r="R47" s="12"/>
      <c r="S47" s="12"/>
    </row>
  </sheetData>
  <pageMargins left="0.25" right="0.25" top="0.75" bottom="0.75" header="0.3" footer="0.3"/>
  <pageSetup paperSize="5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2B47-72F8-4DD6-926E-776101CADDC1}">
  <dimension ref="A1:Q27"/>
  <sheetViews>
    <sheetView tabSelected="1" workbookViewId="0">
      <selection activeCell="A10" sqref="A10"/>
    </sheetView>
  </sheetViews>
  <sheetFormatPr defaultRowHeight="14.5" x14ac:dyDescent="0.35"/>
  <cols>
    <col min="1" max="1" width="45.1796875" customWidth="1"/>
    <col min="2" max="2" width="14.6328125" customWidth="1"/>
    <col min="4" max="4" width="18.1796875" customWidth="1"/>
    <col min="5" max="5" width="18.54296875" customWidth="1"/>
    <col min="6" max="6" width="14.54296875" customWidth="1"/>
    <col min="7" max="7" width="24.81640625" customWidth="1"/>
    <col min="8" max="8" width="14.08984375" customWidth="1"/>
    <col min="9" max="9" width="17.1796875" customWidth="1"/>
    <col min="10" max="10" width="0.453125" customWidth="1"/>
    <col min="11" max="11" width="17.7265625" customWidth="1"/>
    <col min="12" max="12" width="19.36328125" customWidth="1"/>
    <col min="13" max="13" width="15.90625" customWidth="1"/>
    <col min="14" max="14" width="23.90625" customWidth="1"/>
    <col min="15" max="15" width="17.26953125" customWidth="1"/>
  </cols>
  <sheetData>
    <row r="1" spans="1:17" ht="18.5" x14ac:dyDescent="0.45">
      <c r="A1" s="105">
        <v>2026</v>
      </c>
      <c r="C1" s="11"/>
      <c r="D1" s="11" t="s">
        <v>49</v>
      </c>
      <c r="E1" s="106"/>
      <c r="F1" s="106"/>
      <c r="G1" s="106"/>
      <c r="H1" s="107"/>
      <c r="I1" s="108"/>
      <c r="J1" s="2"/>
      <c r="K1" s="11" t="s">
        <v>50</v>
      </c>
      <c r="L1" s="106"/>
      <c r="M1" s="106"/>
      <c r="N1" s="106"/>
      <c r="O1" s="107"/>
    </row>
    <row r="2" spans="1:17" ht="16" x14ac:dyDescent="0.4">
      <c r="A2" s="109"/>
      <c r="B2" s="107"/>
      <c r="C2" s="106"/>
      <c r="D2" s="106"/>
      <c r="E2" s="106"/>
      <c r="F2" s="106"/>
      <c r="G2" s="106"/>
      <c r="H2" s="107"/>
      <c r="I2" s="108"/>
      <c r="J2" s="2"/>
      <c r="K2" s="106"/>
      <c r="L2" s="106"/>
      <c r="M2" s="106"/>
      <c r="N2" s="106"/>
      <c r="O2" s="107"/>
    </row>
    <row r="3" spans="1:17" ht="18.5" x14ac:dyDescent="0.45">
      <c r="A3" s="110" t="s">
        <v>0</v>
      </c>
      <c r="C3" s="111" t="s">
        <v>19</v>
      </c>
      <c r="D3" s="110" t="s">
        <v>33</v>
      </c>
      <c r="E3" s="110" t="s">
        <v>34</v>
      </c>
      <c r="F3" s="110" t="s">
        <v>35</v>
      </c>
      <c r="G3" s="110" t="s">
        <v>46</v>
      </c>
      <c r="H3" s="110" t="s">
        <v>37</v>
      </c>
      <c r="I3" s="112" t="s">
        <v>38</v>
      </c>
      <c r="J3" s="2"/>
      <c r="K3" s="110" t="s">
        <v>33</v>
      </c>
      <c r="L3" s="110" t="s">
        <v>34</v>
      </c>
      <c r="M3" s="110" t="s">
        <v>35</v>
      </c>
      <c r="N3" s="110" t="s">
        <v>46</v>
      </c>
      <c r="O3" s="110" t="s">
        <v>37</v>
      </c>
    </row>
    <row r="4" spans="1:17" ht="18.5" x14ac:dyDescent="0.45">
      <c r="A4" s="113" t="s">
        <v>52</v>
      </c>
      <c r="B4" s="114" t="s">
        <v>17</v>
      </c>
      <c r="C4" s="113" t="s">
        <v>20</v>
      </c>
      <c r="D4" s="115">
        <v>1717</v>
      </c>
      <c r="E4" s="115">
        <v>3091</v>
      </c>
      <c r="F4" s="115">
        <v>3091</v>
      </c>
      <c r="G4" s="115">
        <v>4808</v>
      </c>
      <c r="H4" s="115">
        <v>4808</v>
      </c>
      <c r="I4" s="116">
        <v>4.4499999999999998E-2</v>
      </c>
      <c r="J4" s="2"/>
      <c r="K4" s="115">
        <f>1717*12</f>
        <v>20604</v>
      </c>
      <c r="L4" s="115">
        <f>3091*12</f>
        <v>37092</v>
      </c>
      <c r="M4" s="115">
        <f t="shared" ref="M4:M5" si="0">3091*12</f>
        <v>37092</v>
      </c>
      <c r="N4" s="115">
        <f>4808*12</f>
        <v>57696</v>
      </c>
      <c r="O4" s="115">
        <f t="shared" ref="O4:O5" si="1">4808*12</f>
        <v>57696</v>
      </c>
    </row>
    <row r="5" spans="1:17" ht="18.5" x14ac:dyDescent="0.45">
      <c r="A5" s="113" t="s">
        <v>1</v>
      </c>
      <c r="B5" s="114" t="s">
        <v>17</v>
      </c>
      <c r="C5" s="113" t="s">
        <v>21</v>
      </c>
      <c r="D5" s="115">
        <v>1717</v>
      </c>
      <c r="E5" s="115">
        <v>3091</v>
      </c>
      <c r="F5" s="115">
        <v>3091</v>
      </c>
      <c r="G5" s="115">
        <v>4808</v>
      </c>
      <c r="H5" s="115">
        <v>4808</v>
      </c>
      <c r="I5" s="116">
        <v>4.4499999999999998E-2</v>
      </c>
      <c r="J5" s="2"/>
      <c r="K5" s="115">
        <f>1717*12</f>
        <v>20604</v>
      </c>
      <c r="L5" s="115">
        <f>3091*12</f>
        <v>37092</v>
      </c>
      <c r="M5" s="115">
        <f t="shared" si="0"/>
        <v>37092</v>
      </c>
      <c r="N5" s="115">
        <f>4808*12</f>
        <v>57696</v>
      </c>
      <c r="O5" s="115">
        <f t="shared" si="1"/>
        <v>57696</v>
      </c>
    </row>
    <row r="6" spans="1:17" s="9" customFormat="1" ht="18.5" x14ac:dyDescent="0.45">
      <c r="A6" s="143" t="s">
        <v>2</v>
      </c>
      <c r="B6" s="144" t="s">
        <v>17</v>
      </c>
      <c r="C6" s="143" t="s">
        <v>22</v>
      </c>
      <c r="D6" s="147">
        <v>1283</v>
      </c>
      <c r="E6" s="147">
        <v>2309</v>
      </c>
      <c r="F6" s="147">
        <v>2309</v>
      </c>
      <c r="G6" s="147">
        <v>3592</v>
      </c>
      <c r="H6" s="147">
        <v>3592</v>
      </c>
      <c r="I6" s="156">
        <v>1.5800000000000002E-2</v>
      </c>
      <c r="K6" s="147">
        <f>1283*12</f>
        <v>15396</v>
      </c>
      <c r="L6" s="147">
        <f>2309*12</f>
        <v>27708</v>
      </c>
      <c r="M6" s="147">
        <f>2309*12</f>
        <v>27708</v>
      </c>
      <c r="N6" s="147">
        <f>3592*12</f>
        <v>43104</v>
      </c>
      <c r="O6" s="147">
        <f>3592*12</f>
        <v>43104</v>
      </c>
    </row>
    <row r="7" spans="1:17" s="9" customFormat="1" ht="18.5" x14ac:dyDescent="0.45">
      <c r="A7" s="143" t="s">
        <v>3</v>
      </c>
      <c r="B7" s="144" t="s">
        <v>17</v>
      </c>
      <c r="C7" s="143" t="s">
        <v>23</v>
      </c>
      <c r="D7" s="147">
        <v>1283</v>
      </c>
      <c r="E7" s="147">
        <v>2309</v>
      </c>
      <c r="F7" s="147">
        <v>2309</v>
      </c>
      <c r="G7" s="147">
        <v>3592</v>
      </c>
      <c r="H7" s="147">
        <v>3592</v>
      </c>
      <c r="I7" s="156">
        <v>1.5599999999999999E-2</v>
      </c>
      <c r="K7" s="147">
        <f>1283*12</f>
        <v>15396</v>
      </c>
      <c r="L7" s="147">
        <f>2309*12</f>
        <v>27708</v>
      </c>
      <c r="M7" s="147">
        <f>2309*12</f>
        <v>27708</v>
      </c>
      <c r="N7" s="147">
        <f>3592*12</f>
        <v>43104</v>
      </c>
      <c r="O7" s="147">
        <f>3592*12</f>
        <v>43104</v>
      </c>
    </row>
    <row r="8" spans="1:17" ht="18.5" x14ac:dyDescent="0.45">
      <c r="A8" s="113" t="s">
        <v>4</v>
      </c>
      <c r="B8" s="113" t="s">
        <v>17</v>
      </c>
      <c r="C8" s="113" t="s">
        <v>24</v>
      </c>
      <c r="D8" s="117">
        <v>977</v>
      </c>
      <c r="E8" s="115">
        <v>1759</v>
      </c>
      <c r="F8" s="115">
        <v>1759</v>
      </c>
      <c r="G8" s="115">
        <v>2736</v>
      </c>
      <c r="H8" s="115">
        <v>2736</v>
      </c>
      <c r="I8" s="118">
        <v>1.56</v>
      </c>
      <c r="J8" s="2"/>
      <c r="K8" s="117">
        <f>977*12</f>
        <v>11724</v>
      </c>
      <c r="L8" s="115">
        <f>1759*12</f>
        <v>21108</v>
      </c>
      <c r="M8" s="115">
        <f>1759*12</f>
        <v>21108</v>
      </c>
      <c r="N8" s="115">
        <f>2736*12</f>
        <v>32832</v>
      </c>
      <c r="O8" s="115">
        <f>2736*12</f>
        <v>32832</v>
      </c>
    </row>
    <row r="9" spans="1:17" ht="18.5" x14ac:dyDescent="0.45">
      <c r="A9" s="113" t="s">
        <v>5</v>
      </c>
      <c r="B9" s="113" t="s">
        <v>17</v>
      </c>
      <c r="C9" s="113" t="s">
        <v>25</v>
      </c>
      <c r="D9" s="117">
        <v>977</v>
      </c>
      <c r="E9" s="115">
        <v>1759</v>
      </c>
      <c r="F9" s="115">
        <v>1759</v>
      </c>
      <c r="G9" s="115">
        <v>2736</v>
      </c>
      <c r="H9" s="115">
        <v>2736</v>
      </c>
      <c r="I9" s="118">
        <v>1.56</v>
      </c>
      <c r="J9" s="2"/>
      <c r="K9" s="117">
        <f>977*12</f>
        <v>11724</v>
      </c>
      <c r="L9" s="115">
        <f>1759*12</f>
        <v>21108</v>
      </c>
      <c r="M9" s="115">
        <f>1759*12</f>
        <v>21108</v>
      </c>
      <c r="N9" s="115">
        <f>2736*12</f>
        <v>32832</v>
      </c>
      <c r="O9" s="115">
        <f>2736*12</f>
        <v>32832</v>
      </c>
    </row>
    <row r="10" spans="1:17" s="9" customFormat="1" ht="18.5" x14ac:dyDescent="0.45">
      <c r="A10" s="151" t="s">
        <v>6</v>
      </c>
      <c r="B10" s="151" t="s">
        <v>18</v>
      </c>
      <c r="C10" s="151" t="s">
        <v>43</v>
      </c>
      <c r="D10" s="152">
        <v>70</v>
      </c>
      <c r="E10" s="147">
        <v>126</v>
      </c>
      <c r="F10" s="147">
        <v>126</v>
      </c>
      <c r="G10" s="147">
        <v>196</v>
      </c>
      <c r="H10" s="147">
        <v>196</v>
      </c>
      <c r="I10" s="153">
        <v>-2.92</v>
      </c>
      <c r="J10" s="154"/>
      <c r="K10" s="155">
        <f>70*12</f>
        <v>840</v>
      </c>
      <c r="L10" s="147">
        <f>126*12</f>
        <v>1512</v>
      </c>
      <c r="M10" s="147">
        <f>126*12</f>
        <v>1512</v>
      </c>
      <c r="N10" s="147">
        <f>196*12</f>
        <v>2352</v>
      </c>
      <c r="O10" s="147">
        <f>196*12</f>
        <v>2352</v>
      </c>
    </row>
    <row r="11" spans="1:17" ht="18.5" x14ac:dyDescent="0.45">
      <c r="A11" s="120" t="s">
        <v>7</v>
      </c>
      <c r="B11" s="120" t="s">
        <v>18</v>
      </c>
      <c r="C11" s="120" t="s">
        <v>26</v>
      </c>
      <c r="D11" s="121">
        <v>87</v>
      </c>
      <c r="E11" s="122">
        <v>157</v>
      </c>
      <c r="F11" s="122">
        <v>157</v>
      </c>
      <c r="G11" s="122">
        <v>244</v>
      </c>
      <c r="H11" s="122">
        <v>244</v>
      </c>
      <c r="I11" s="123">
        <v>-3.21</v>
      </c>
      <c r="J11" s="119"/>
      <c r="K11" s="122">
        <f>87*12</f>
        <v>1044</v>
      </c>
      <c r="L11" s="122">
        <f>157*12</f>
        <v>1884</v>
      </c>
      <c r="M11" s="122">
        <f>157*12</f>
        <v>1884</v>
      </c>
      <c r="N11" s="122">
        <f>244*12</f>
        <v>2928</v>
      </c>
      <c r="O11" s="122">
        <f>244*12</f>
        <v>2928</v>
      </c>
    </row>
    <row r="12" spans="1:17" ht="18.5" x14ac:dyDescent="0.45">
      <c r="A12" s="120" t="s">
        <v>8</v>
      </c>
      <c r="B12" s="120" t="s">
        <v>18</v>
      </c>
      <c r="C12" s="120" t="s">
        <v>27</v>
      </c>
      <c r="D12" s="122">
        <v>40</v>
      </c>
      <c r="E12" s="122">
        <v>72</v>
      </c>
      <c r="F12" s="122">
        <v>72</v>
      </c>
      <c r="G12" s="122">
        <v>112</v>
      </c>
      <c r="H12" s="122">
        <v>112</v>
      </c>
      <c r="I12" s="123">
        <v>-5</v>
      </c>
      <c r="J12" s="119"/>
      <c r="K12" s="122">
        <f>40*12</f>
        <v>480</v>
      </c>
      <c r="L12" s="122">
        <f>72*12</f>
        <v>864</v>
      </c>
      <c r="M12" s="122">
        <f>72*12</f>
        <v>864</v>
      </c>
      <c r="N12" s="122">
        <f>112*12</f>
        <v>1344</v>
      </c>
      <c r="O12" s="122">
        <f>112*12</f>
        <v>1344</v>
      </c>
    </row>
    <row r="13" spans="1:17" ht="18.5" x14ac:dyDescent="0.45">
      <c r="A13" s="124" t="s">
        <v>9</v>
      </c>
      <c r="B13" s="125"/>
      <c r="C13" s="124" t="s">
        <v>28</v>
      </c>
      <c r="D13" s="126">
        <v>4</v>
      </c>
      <c r="E13" s="127"/>
      <c r="F13" s="127"/>
      <c r="G13" s="127"/>
      <c r="H13" s="127"/>
      <c r="I13" s="128"/>
      <c r="J13" s="119"/>
      <c r="K13" s="129" t="s">
        <v>51</v>
      </c>
      <c r="L13" s="127"/>
      <c r="M13" s="127"/>
      <c r="N13" s="127"/>
      <c r="O13" s="127"/>
    </row>
    <row r="16" spans="1:17" ht="18.5" x14ac:dyDescent="0.45">
      <c r="A16" s="130" t="s">
        <v>11</v>
      </c>
      <c r="B16" s="131"/>
      <c r="C16" s="1"/>
      <c r="D16" s="1"/>
      <c r="E16" s="1"/>
      <c r="F16" s="132"/>
      <c r="I16" s="108"/>
      <c r="J16" s="2"/>
      <c r="Q16" s="133"/>
    </row>
    <row r="17" spans="1:17" ht="18.5" x14ac:dyDescent="0.45">
      <c r="A17" s="134" t="s">
        <v>12</v>
      </c>
      <c r="B17" s="135" t="s">
        <v>53</v>
      </c>
      <c r="D17" s="136"/>
      <c r="E17" s="11"/>
      <c r="F17" s="132"/>
      <c r="H17" s="137"/>
      <c r="I17" s="108"/>
      <c r="J17" s="2"/>
      <c r="Q17" s="133"/>
    </row>
    <row r="18" spans="1:17" ht="16" x14ac:dyDescent="0.4">
      <c r="A18" s="138" t="s">
        <v>54</v>
      </c>
      <c r="C18" s="106"/>
      <c r="D18" s="106"/>
      <c r="E18" s="106"/>
      <c r="F18" s="106"/>
      <c r="G18" s="107"/>
      <c r="H18" s="139"/>
      <c r="I18" s="108"/>
      <c r="J18" s="2"/>
      <c r="Q18" s="133"/>
    </row>
    <row r="19" spans="1:17" ht="16" x14ac:dyDescent="0.4">
      <c r="A19" s="140" t="s">
        <v>13</v>
      </c>
      <c r="B19" s="106"/>
      <c r="C19" s="106"/>
      <c r="D19" s="106"/>
      <c r="E19" s="106"/>
      <c r="F19" s="106"/>
      <c r="G19" s="107"/>
      <c r="H19" s="139"/>
      <c r="I19" s="108"/>
      <c r="J19" s="2"/>
      <c r="Q19" s="133"/>
    </row>
    <row r="20" spans="1:17" ht="18.5" x14ac:dyDescent="0.45">
      <c r="A20" s="110" t="s">
        <v>0</v>
      </c>
      <c r="C20" s="111" t="s">
        <v>19</v>
      </c>
      <c r="D20" s="110" t="s">
        <v>33</v>
      </c>
      <c r="E20" s="110" t="s">
        <v>34</v>
      </c>
      <c r="F20" s="110" t="s">
        <v>35</v>
      </c>
      <c r="G20" s="110" t="s">
        <v>36</v>
      </c>
      <c r="H20" s="110" t="s">
        <v>37</v>
      </c>
      <c r="I20" s="112" t="s">
        <v>38</v>
      </c>
      <c r="J20" s="2"/>
      <c r="K20" s="110" t="s">
        <v>33</v>
      </c>
      <c r="L20" s="110" t="s">
        <v>34</v>
      </c>
      <c r="M20" s="110" t="s">
        <v>35</v>
      </c>
      <c r="N20" s="110" t="s">
        <v>36</v>
      </c>
      <c r="O20" s="110" t="s">
        <v>37</v>
      </c>
      <c r="Q20" s="133"/>
    </row>
    <row r="21" spans="1:17" ht="18.5" x14ac:dyDescent="0.45">
      <c r="A21" s="113" t="s">
        <v>45</v>
      </c>
      <c r="B21" s="114" t="s">
        <v>17</v>
      </c>
      <c r="C21" s="113" t="s">
        <v>29</v>
      </c>
      <c r="D21" s="115">
        <v>1374</v>
      </c>
      <c r="E21" s="115">
        <v>2630</v>
      </c>
      <c r="F21" s="115">
        <v>2630</v>
      </c>
      <c r="G21" s="115">
        <v>3847</v>
      </c>
      <c r="H21" s="115">
        <v>3847</v>
      </c>
      <c r="I21" s="141">
        <v>4.41</v>
      </c>
      <c r="J21" s="2"/>
      <c r="K21" s="115">
        <v>1374</v>
      </c>
      <c r="L21" s="115">
        <v>2630</v>
      </c>
      <c r="M21" s="115">
        <v>2630</v>
      </c>
      <c r="N21" s="115">
        <v>3847</v>
      </c>
      <c r="O21" s="115">
        <v>3847</v>
      </c>
      <c r="Q21" s="133"/>
    </row>
    <row r="22" spans="1:17" ht="18.5" x14ac:dyDescent="0.45">
      <c r="A22" s="113" t="s">
        <v>14</v>
      </c>
      <c r="B22" s="114" t="s">
        <v>17</v>
      </c>
      <c r="C22" s="113" t="s">
        <v>30</v>
      </c>
      <c r="D22" s="115">
        <v>1374</v>
      </c>
      <c r="E22" s="115">
        <v>2630</v>
      </c>
      <c r="F22" s="115">
        <v>2630</v>
      </c>
      <c r="G22" s="115">
        <v>3847</v>
      </c>
      <c r="H22" s="115">
        <v>3847</v>
      </c>
      <c r="I22" s="141">
        <v>4.41</v>
      </c>
      <c r="J22" s="2"/>
      <c r="K22" s="115">
        <v>1374</v>
      </c>
      <c r="L22" s="115">
        <v>2630</v>
      </c>
      <c r="M22" s="115">
        <v>2630</v>
      </c>
      <c r="N22" s="115">
        <v>3847</v>
      </c>
      <c r="O22" s="115">
        <v>3847</v>
      </c>
      <c r="Q22" s="3"/>
    </row>
    <row r="23" spans="1:17" s="9" customFormat="1" ht="18.5" x14ac:dyDescent="0.45">
      <c r="A23" s="143" t="s">
        <v>15</v>
      </c>
      <c r="B23" s="144" t="s">
        <v>17</v>
      </c>
      <c r="C23" s="145" t="s">
        <v>31</v>
      </c>
      <c r="D23" s="146">
        <v>1039</v>
      </c>
      <c r="E23" s="147">
        <v>1870</v>
      </c>
      <c r="F23" s="147">
        <v>1870</v>
      </c>
      <c r="G23" s="147">
        <v>2909</v>
      </c>
      <c r="H23" s="147">
        <v>2909</v>
      </c>
      <c r="I23" s="148">
        <v>2.87</v>
      </c>
      <c r="K23" s="146">
        <v>1039</v>
      </c>
      <c r="L23" s="147">
        <v>1870</v>
      </c>
      <c r="M23" s="147">
        <v>1870</v>
      </c>
      <c r="N23" s="147">
        <v>2909</v>
      </c>
      <c r="O23" s="147">
        <v>2909</v>
      </c>
    </row>
    <row r="24" spans="1:17" s="9" customFormat="1" ht="18.5" x14ac:dyDescent="0.45">
      <c r="A24" s="143" t="s">
        <v>16</v>
      </c>
      <c r="B24" s="144" t="s">
        <v>17</v>
      </c>
      <c r="C24" s="149" t="s">
        <v>32</v>
      </c>
      <c r="D24" s="146">
        <v>1039</v>
      </c>
      <c r="E24" s="147">
        <v>1870</v>
      </c>
      <c r="F24" s="147">
        <v>1870</v>
      </c>
      <c r="G24" s="147">
        <v>2909</v>
      </c>
      <c r="H24" s="147">
        <v>2909</v>
      </c>
      <c r="I24" s="148">
        <v>2.87</v>
      </c>
      <c r="K24" s="146">
        <v>1039</v>
      </c>
      <c r="L24" s="147">
        <v>1870</v>
      </c>
      <c r="M24" s="147">
        <v>1870</v>
      </c>
      <c r="N24" s="147">
        <v>2909</v>
      </c>
      <c r="O24" s="147">
        <v>2909</v>
      </c>
      <c r="Q24" s="150"/>
    </row>
    <row r="25" spans="1:17" x14ac:dyDescent="0.35">
      <c r="I25" s="108"/>
      <c r="J25" s="2"/>
      <c r="Q25" s="133"/>
    </row>
    <row r="26" spans="1:17" ht="18.5" x14ac:dyDescent="0.45">
      <c r="I26" s="142"/>
      <c r="J26" s="2"/>
      <c r="Q26" s="3"/>
    </row>
    <row r="27" spans="1:17" ht="18.5" x14ac:dyDescent="0.45">
      <c r="I27" s="142"/>
      <c r="J27" s="2"/>
      <c r="Q2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33afc-cf11-4ac0-b27e-d9a50323ed25" xsi:nil="true"/>
    <lcf76f155ced4ddcb4097134ff3c332f xmlns="8e91c9f6-1ca9-45b8-9a6f-e478f037a3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447D81432E940B94D596C4EEBA45D" ma:contentTypeVersion="13" ma:contentTypeDescription="Create a new document." ma:contentTypeScope="" ma:versionID="90f8e9982ef43e748a6af26a30b7d1e3">
  <xsd:schema xmlns:xsd="http://www.w3.org/2001/XMLSchema" xmlns:xs="http://www.w3.org/2001/XMLSchema" xmlns:p="http://schemas.microsoft.com/office/2006/metadata/properties" xmlns:ns2="8e91c9f6-1ca9-45b8-9a6f-e478f037a388" xmlns:ns3="21933afc-cf11-4ac0-b27e-d9a50323ed25" targetNamespace="http://schemas.microsoft.com/office/2006/metadata/properties" ma:root="true" ma:fieldsID="9c24936d12044a30b3ab4fc097ac5dbb" ns2:_="" ns3:_="">
    <xsd:import namespace="8e91c9f6-1ca9-45b8-9a6f-e478f037a388"/>
    <xsd:import namespace="21933afc-cf11-4ac0-b27e-d9a50323e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1c9f6-1ca9-45b8-9a6f-e478f037a3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ecea01-9c6d-446a-96f0-834a7e900c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33afc-cf11-4ac0-b27e-d9a50323ed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751503-e8f1-4e98-b03a-3819997dbc13}" ma:internalName="TaxCatchAll" ma:showField="CatchAllData" ma:web="21933afc-cf11-4ac0-b27e-d9a50323e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D0688-902B-4D38-8594-607A045C6B62}">
  <ds:schemaRefs>
    <ds:schemaRef ds:uri="http://schemas.microsoft.com/office/2006/metadata/properties"/>
    <ds:schemaRef ds:uri="http://schemas.microsoft.com/office/infopath/2007/PartnerControls"/>
    <ds:schemaRef ds:uri="21933afc-cf11-4ac0-b27e-d9a50323ed25"/>
    <ds:schemaRef ds:uri="8e91c9f6-1ca9-45b8-9a6f-e478f037a388"/>
  </ds:schemaRefs>
</ds:datastoreItem>
</file>

<file path=customXml/itemProps2.xml><?xml version="1.0" encoding="utf-8"?>
<ds:datastoreItem xmlns:ds="http://schemas.openxmlformats.org/officeDocument/2006/customXml" ds:itemID="{60F7C3AE-8F8A-43D5-866A-7267132D6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3E828-9E89-4F79-A223-7C774F29D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91c9f6-1ca9-45b8-9a6f-e478f037a388"/>
    <ds:schemaRef ds:uri="21933afc-cf11-4ac0-b27e-d9a50323e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2027 Rates</vt:lpstr>
      <vt:lpstr>2026 Rates</vt:lpstr>
      <vt:lpstr>'2027 Rates'!Print_Area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Saavedra, Sara</dc:creator>
  <cp:lastModifiedBy>Saavedra, Sara</cp:lastModifiedBy>
  <cp:lastPrinted>2026-10-14T22:24:57Z</cp:lastPrinted>
  <dcterms:created xsi:type="dcterms:W3CDTF">2025-11-11T16:40:49Z</dcterms:created>
  <dcterms:modified xsi:type="dcterms:W3CDTF">2026-10-16T15:32:22Z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0x01010005A447D81432E940B94D596C4EEBA45D</vt:lpwstr>
  </property>
  <property fmtid="{D5CDD505-2E9C-101B-9397-08002B2CF9AE}" pid="3" name="Order">
    <vt:r8>3262200</vt:r8>
  </property>
  <property fmtid="{D5CDD505-2E9C-101B-9397-08002B2CF9AE}" pid="4" name="MediaServiceImageTags">
    <vt:lpwstr/>
  </property>
</Properties>
</file>