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<sst xmlns="http://schemas.openxmlformats.org/spreadsheetml/2006/main" count="120" uniqueCount="74">
  <si>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DIT Equity Fund</t>
  </si>
  <si>
    <t>DIT Income Fund</t>
  </si>
  <si>
    <t>Total</t>
  </si>
  <si>
    <t>Market</t>
  </si>
  <si>
    <t>Value</t>
  </si>
  <si>
    <t>% of</t>
  </si>
  <si>
    <t>Additions</t>
  </si>
  <si>
    <t>Deductions</t>
  </si>
  <si>
    <t>Redeemed</t>
  </si>
  <si>
    <t>Adjusted</t>
  </si>
  <si>
    <t>Income</t>
  </si>
  <si>
    <t>Gains/</t>
  </si>
  <si>
    <t>Losses</t>
  </si>
  <si>
    <t>Purchased/</t>
  </si>
  <si>
    <t>Outreach Fund</t>
  </si>
  <si>
    <t>General Endowment Fund</t>
  </si>
  <si>
    <t>Investment Account</t>
  </si>
  <si>
    <t>Name of Fund</t>
  </si>
  <si>
    <t>12/31/97</t>
  </si>
  <si>
    <t>12/31/98</t>
  </si>
  <si>
    <t>3-Year</t>
  </si>
  <si>
    <t>Average</t>
  </si>
  <si>
    <t>Drawdown</t>
  </si>
  <si>
    <t>Quarterly</t>
  </si>
  <si>
    <t>Sample Investment Pooling Reports</t>
  </si>
  <si>
    <t># of Units</t>
  </si>
  <si>
    <t>Unit Value</t>
  </si>
  <si>
    <t>Beginning of Quarter</t>
  </si>
  <si>
    <t>Adjusted Total</t>
  </si>
  <si>
    <t>End of Quarter Unit Value</t>
  </si>
  <si>
    <t>End of Quarter Total</t>
  </si>
  <si>
    <t>Unrealized</t>
  </si>
  <si>
    <t>Unrealized Gains/(Losses)</t>
  </si>
  <si>
    <t>Income Reinvested</t>
  </si>
  <si>
    <t>Total return 1st quarter</t>
  </si>
  <si>
    <t>Total return 2nd quarter</t>
  </si>
  <si>
    <t>Total return 3rd quarter</t>
  </si>
  <si>
    <t>Total return 4th quarter</t>
  </si>
  <si>
    <t>=(((Inc. reinv./Adj. total units)+End unit value)/Beginning unit value)-1</t>
  </si>
  <si>
    <t>Total return Y-T-D</t>
  </si>
  <si>
    <t>=((1st qtr+1)*(2nd qtr +1)*(3rd qtr +1)*(4th qtr +1)-1)</t>
  </si>
  <si>
    <t>Total Dollars</t>
  </si>
  <si>
    <t>1. SUMMARY OF INVESTMENTS IN DOLLARS</t>
  </si>
  <si>
    <t>=(((898.41/9654.17)+14.6946)/14.4665)-1</t>
  </si>
  <si>
    <t>=((.01083+1)*(.02220+1) etc. -1)</t>
  </si>
  <si>
    <t>Scholarship Endowment</t>
  </si>
  <si>
    <t>Interfund</t>
  </si>
  <si>
    <t>Transfers</t>
  </si>
  <si>
    <t>6/30/00</t>
  </si>
  <si>
    <t>3/31/00</t>
  </si>
  <si>
    <t>12/31/99</t>
  </si>
  <si>
    <t>2000</t>
  </si>
  <si>
    <t>Money Market account</t>
  </si>
  <si>
    <t>In Section 1 track the results of your investments quarter by quarter in dollars.</t>
  </si>
  <si>
    <t>Type in the ending balances from the previous quarter from your statements.</t>
  </si>
  <si>
    <t>Put additions, deductions and transfers between investments in the proper columns. Make these transactions in the first month of the quarter.</t>
  </si>
  <si>
    <t>At the end of the quarter, type in the closing value and the income earned in the quarter.</t>
  </si>
  <si>
    <t>The spreadsheet will calculate any unrealized gains or losses.</t>
  </si>
  <si>
    <t>Type in the ending balances from the previous quarter.</t>
  </si>
  <si>
    <t>Put additions, deductions and transfers between funds in the proper columns. Make these transactions in the first month of the quarter.</t>
  </si>
  <si>
    <t>The spreadsheet will allocate income, gains/losses and final market value by percentage.</t>
  </si>
  <si>
    <t>2. TRACKING TOTAL RETURN BY UNIT VALUE</t>
  </si>
  <si>
    <t>Use Section 2 to track the total return of your investments.</t>
  </si>
  <si>
    <t>The spreadsheet is set up to take the figures you enter in Section 1.</t>
  </si>
  <si>
    <t>Make sure each quarter that the beginning of quarter # of Units and Unit Value are the same as the end of the previous quarter.</t>
  </si>
  <si>
    <t>Every quarter cut and copy the total return calculation to the next quarter. Type in the previous quarter's return.</t>
  </si>
  <si>
    <t>In Section 3 track the results of your investments quarter by quarter by restricted/designated fund.</t>
  </si>
  <si>
    <t>Enter the year-end market value of each fund for the previous three years from your records.</t>
  </si>
  <si>
    <t>The spreadsheet will calculate the 5% drawdown for the new year.</t>
  </si>
  <si>
    <t>3. SUMMARY OF ACTIVITY IN FUNDS</t>
  </si>
  <si>
    <t>4. FIGURING THE 5% DRAWDOWN</t>
  </si>
  <si>
    <t>Save this spreadsheet to your hard drive, and edit as you like. Sections 1, 2 &amp; 3 are linked; keep them on one sheet in your workbook.</t>
  </si>
  <si>
    <t>Add rows, etc. as needed. Copy formulas to new rows.</t>
  </si>
  <si>
    <t>Use Section 4 annually to calculate the 5% drawdown from your funds.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</si>
</sst>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0_);\(&quot;$&quot;#,##0.0000\)"/>
    <numFmt numFmtId="166" formatCode="#,##0.000_);\(#,##0.000\)"/>
  </numFmts>
  <fonts count="10"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0" fontId="0" fillId="0" borderId="0" xfId="0" applyFont="1" applyAlignment="1">
      <alignment/>
    </xf>
    <xf numFmtId="39" fontId="0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9" fontId="0" fillId="0" borderId="0" xfId="0" applyNumberFormat="1" applyAlignment="1" quotePrefix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9" fontId="4" fillId="0" borderId="0" xfId="0" applyNumberFormat="1" applyFont="1" applyAlignment="1" quotePrefix="1">
      <alignment horizontal="center"/>
    </xf>
    <xf numFmtId="39" fontId="4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3" fillId="0" borderId="1" xfId="0" applyNumberFormat="1" applyFont="1" applyBorder="1" applyAlignment="1" quotePrefix="1">
      <alignment horizontal="center"/>
    </xf>
    <xf numFmtId="164" fontId="3" fillId="0" borderId="1" xfId="0" applyNumberFormat="1" applyFont="1" applyBorder="1" applyAlignment="1" quotePrefix="1">
      <alignment horizontal="center"/>
    </xf>
    <xf numFmtId="3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4" fontId="0" fillId="0" borderId="0" xfId="0" applyNumberFormat="1" applyAlignment="1" quotePrefix="1">
      <alignment/>
    </xf>
    <xf numFmtId="166" fontId="0" fillId="0" borderId="0" xfId="0" applyNumberFormat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39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9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9" fontId="8" fillId="0" borderId="0" xfId="0" applyNumberFormat="1" applyFont="1" applyAlignment="1">
      <alignment horizontal="left"/>
    </xf>
    <xf numFmtId="10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workbookViewId="0" topLeftCell="A1">
      <selection activeCell="A5" sqref="A5"/>
    </sheetView>
  </sheetViews>
  <sheetFormatPr defaultColWidth="9.33203125" defaultRowHeight="12.75"/>
  <cols>
    <col min="1" max="1" width="24.83203125" style="0" customWidth="1"/>
    <col min="2" max="2" width="1.0078125" style="11" customWidth="1"/>
    <col min="3" max="3" width="14.33203125" style="5" customWidth="1"/>
    <col min="4" max="4" width="1.0078125" style="0" customWidth="1"/>
    <col min="5" max="5" width="10.83203125" style="3" customWidth="1"/>
    <col min="6" max="6" width="1.0078125" style="0" customWidth="1"/>
    <col min="7" max="7" width="11.5" style="5" customWidth="1"/>
    <col min="8" max="8" width="1.0078125" style="5" customWidth="1"/>
    <col min="9" max="9" width="13" style="5" bestFit="1" customWidth="1"/>
    <col min="10" max="10" width="1.0078125" style="5" customWidth="1"/>
    <col min="11" max="11" width="10.5" style="5" customWidth="1"/>
    <col min="12" max="12" width="1.0078125" style="5" customWidth="1"/>
    <col min="13" max="13" width="14.33203125" style="5" customWidth="1"/>
    <col min="14" max="14" width="1.0078125" style="0" customWidth="1"/>
    <col min="15" max="15" width="10.83203125" style="3" customWidth="1"/>
    <col min="16" max="16" width="1.0078125" style="0" customWidth="1"/>
    <col min="17" max="17" width="12.16015625" style="5" bestFit="1" customWidth="1"/>
    <col min="18" max="18" width="1.0078125" style="5" customWidth="1"/>
    <col min="19" max="19" width="11.5" style="5" customWidth="1"/>
    <col min="20" max="20" width="1.0078125" style="5" customWidth="1"/>
    <col min="21" max="21" width="14.33203125" style="5" customWidth="1"/>
    <col min="22" max="22" width="1.0078125" style="0" customWidth="1"/>
    <col min="23" max="23" width="10.83203125" style="3" customWidth="1"/>
  </cols>
  <sheetData>
    <row r="1" spans="1:23" s="25" customFormat="1" ht="20.25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="59" customFormat="1" ht="15" customHeight="1"/>
    <row r="3" s="59" customFormat="1" ht="15" customHeight="1">
      <c r="A3" s="59" t="s">
        <v>71</v>
      </c>
    </row>
    <row r="4" s="59" customFormat="1" ht="15" customHeight="1">
      <c r="A4" s="59" t="s">
        <v>72</v>
      </c>
    </row>
    <row r="5" s="59" customFormat="1" ht="15" customHeight="1"/>
    <row r="6" s="60" customFormat="1" ht="15" customHeight="1">
      <c r="A6" s="60" t="s">
        <v>53</v>
      </c>
    </row>
    <row r="7" s="59" customFormat="1" ht="15" customHeight="1">
      <c r="A7" s="59" t="s">
        <v>54</v>
      </c>
    </row>
    <row r="8" s="59" customFormat="1" ht="15" customHeight="1">
      <c r="A8" s="59" t="s">
        <v>55</v>
      </c>
    </row>
    <row r="9" s="59" customFormat="1" ht="15" customHeight="1">
      <c r="A9" s="59" t="s">
        <v>56</v>
      </c>
    </row>
    <row r="10" s="59" customFormat="1" ht="15" customHeight="1">
      <c r="A10" s="59" t="s">
        <v>57</v>
      </c>
    </row>
    <row r="11" spans="2:23" s="55" customFormat="1" ht="15" customHeight="1">
      <c r="B11" s="56"/>
      <c r="C11" s="57"/>
      <c r="E11" s="58"/>
      <c r="G11" s="57"/>
      <c r="H11" s="57"/>
      <c r="I11" s="57"/>
      <c r="J11" s="57"/>
      <c r="K11" s="57"/>
      <c r="L11" s="57"/>
      <c r="M11" s="57"/>
      <c r="O11" s="58"/>
      <c r="Q11" s="57"/>
      <c r="R11" s="57"/>
      <c r="S11" s="57"/>
      <c r="T11" s="57"/>
      <c r="U11" s="57"/>
      <c r="W11" s="58"/>
    </row>
    <row r="12" spans="1:23" s="46" customFormat="1" ht="15.75">
      <c r="A12" s="43" t="s">
        <v>42</v>
      </c>
      <c r="B12" s="44"/>
      <c r="C12" s="45"/>
      <c r="E12" s="47"/>
      <c r="G12" s="45"/>
      <c r="H12" s="45"/>
      <c r="I12" s="45"/>
      <c r="J12" s="45"/>
      <c r="K12" s="45"/>
      <c r="L12" s="45"/>
      <c r="M12" s="45"/>
      <c r="O12" s="47"/>
      <c r="Q12" s="45"/>
      <c r="R12" s="45"/>
      <c r="S12" s="45"/>
      <c r="T12" s="45"/>
      <c r="U12" s="45"/>
      <c r="W12" s="47"/>
    </row>
    <row r="13" spans="2:23" s="26" customFormat="1" ht="12">
      <c r="B13" s="27"/>
      <c r="C13" s="30" t="s">
        <v>3</v>
      </c>
      <c r="E13" s="31"/>
      <c r="G13" s="30"/>
      <c r="H13" s="30"/>
      <c r="I13" s="30"/>
      <c r="J13" s="30"/>
      <c r="K13" s="30"/>
      <c r="L13" s="30"/>
      <c r="M13" s="30" t="s">
        <v>9</v>
      </c>
      <c r="O13" s="31" t="s">
        <v>5</v>
      </c>
      <c r="Q13" s="30"/>
      <c r="R13" s="30"/>
      <c r="S13" s="30" t="s">
        <v>31</v>
      </c>
      <c r="T13" s="30"/>
      <c r="U13" s="30" t="s">
        <v>3</v>
      </c>
      <c r="W13" s="31"/>
    </row>
    <row r="14" spans="2:23" s="26" customFormat="1" ht="12">
      <c r="B14" s="27"/>
      <c r="C14" s="30" t="s">
        <v>4</v>
      </c>
      <c r="E14" s="31" t="s">
        <v>5</v>
      </c>
      <c r="G14" s="30"/>
      <c r="H14" s="30"/>
      <c r="I14" s="30"/>
      <c r="J14" s="30"/>
      <c r="K14" s="30" t="s">
        <v>13</v>
      </c>
      <c r="L14" s="30"/>
      <c r="M14" s="30" t="s">
        <v>3</v>
      </c>
      <c r="O14" s="31" t="s">
        <v>9</v>
      </c>
      <c r="Q14" s="30"/>
      <c r="R14" s="30"/>
      <c r="S14" s="30" t="s">
        <v>11</v>
      </c>
      <c r="T14" s="30"/>
      <c r="U14" s="30" t="s">
        <v>4</v>
      </c>
      <c r="W14" s="31" t="s">
        <v>5</v>
      </c>
    </row>
    <row r="15" spans="1:23" s="26" customFormat="1" ht="12">
      <c r="A15" s="38" t="s">
        <v>16</v>
      </c>
      <c r="B15" s="27"/>
      <c r="C15" s="35" t="s">
        <v>49</v>
      </c>
      <c r="E15" s="29" t="s">
        <v>2</v>
      </c>
      <c r="G15" s="28" t="s">
        <v>6</v>
      </c>
      <c r="H15" s="30"/>
      <c r="I15" s="28" t="s">
        <v>7</v>
      </c>
      <c r="J15" s="30"/>
      <c r="K15" s="28" t="s">
        <v>8</v>
      </c>
      <c r="L15" s="30"/>
      <c r="M15" s="28" t="s">
        <v>4</v>
      </c>
      <c r="O15" s="29" t="s">
        <v>2</v>
      </c>
      <c r="Q15" s="28" t="s">
        <v>10</v>
      </c>
      <c r="R15" s="30"/>
      <c r="S15" s="28" t="s">
        <v>12</v>
      </c>
      <c r="T15" s="30"/>
      <c r="U15" s="35" t="s">
        <v>48</v>
      </c>
      <c r="W15" s="29" t="s">
        <v>2</v>
      </c>
    </row>
    <row r="16" ht="9" customHeight="1"/>
    <row r="17" spans="1:23" ht="12.75">
      <c r="A17" t="s">
        <v>0</v>
      </c>
      <c r="C17" s="5">
        <v>63487.94</v>
      </c>
      <c r="E17" s="39">
        <f>C17/$C$20</f>
        <v>0.46637810865162765</v>
      </c>
      <c r="K17" s="5">
        <v>8000</v>
      </c>
      <c r="M17" s="5">
        <f>K17+I17+G17+C17</f>
        <v>71487.94</v>
      </c>
      <c r="O17" s="39">
        <f>M17/$M$20</f>
        <v>0.5118638919774963</v>
      </c>
      <c r="Q17" s="5">
        <v>76.46</v>
      </c>
      <c r="S17" s="5">
        <f>U17-M17-Q17</f>
        <v>3125.3599999999924</v>
      </c>
      <c r="U17" s="5">
        <v>74689.76</v>
      </c>
      <c r="W17" s="39">
        <f>U17/$U$20</f>
        <v>0.5231730544207494</v>
      </c>
    </row>
    <row r="18" spans="1:23" s="13" customFormat="1" ht="12.75">
      <c r="A18" s="13" t="s">
        <v>1</v>
      </c>
      <c r="C18" s="52">
        <v>56947.91</v>
      </c>
      <c r="E18" s="39">
        <f>C18/$C$20</f>
        <v>0.41833549107851214</v>
      </c>
      <c r="G18" s="52">
        <v>5000</v>
      </c>
      <c r="H18" s="52"/>
      <c r="I18" s="52"/>
      <c r="J18" s="52"/>
      <c r="K18" s="52">
        <v>-8000</v>
      </c>
      <c r="L18" s="52"/>
      <c r="M18" s="53">
        <f>K18+I18+G18+C18</f>
        <v>53947.91</v>
      </c>
      <c r="O18" s="39">
        <f>M18/$M$20</f>
        <v>0.3862747643399948</v>
      </c>
      <c r="Q18" s="52">
        <v>648.37</v>
      </c>
      <c r="R18" s="52"/>
      <c r="S18" s="5">
        <f>U18-M18-Q18</f>
        <v>-891.4500000000018</v>
      </c>
      <c r="T18" s="52"/>
      <c r="U18" s="52">
        <v>53704.83</v>
      </c>
      <c r="W18" s="39">
        <f>U18/$U$20</f>
        <v>0.376181687399278</v>
      </c>
    </row>
    <row r="19" spans="1:23" s="7" customFormat="1" ht="12.75">
      <c r="A19" s="7" t="s">
        <v>52</v>
      </c>
      <c r="B19" s="13"/>
      <c r="C19" s="8">
        <v>15693.91</v>
      </c>
      <c r="E19" s="54">
        <f>C19/$C$20</f>
        <v>0.11528640026986016</v>
      </c>
      <c r="G19" s="8"/>
      <c r="H19" s="9"/>
      <c r="I19" s="8">
        <v>-1467.75</v>
      </c>
      <c r="J19" s="9"/>
      <c r="K19" s="8"/>
      <c r="L19" s="9"/>
      <c r="M19" s="10">
        <f>K19+I19+G19+C19</f>
        <v>14226.16</v>
      </c>
      <c r="O19" s="54">
        <f>M19/$M$20</f>
        <v>0.10186134368250893</v>
      </c>
      <c r="Q19" s="8">
        <v>142.26</v>
      </c>
      <c r="R19" s="9"/>
      <c r="S19" s="8">
        <f>U19-M19-Q19</f>
        <v>2.2737367544323206E-13</v>
      </c>
      <c r="T19" s="9"/>
      <c r="U19" s="8">
        <v>14368.42</v>
      </c>
      <c r="W19" s="54">
        <f>U19/$U$20</f>
        <v>0.10064525817997252</v>
      </c>
    </row>
    <row r="20" spans="1:23" s="1" customFormat="1" ht="12.75">
      <c r="A20" s="2" t="s">
        <v>2</v>
      </c>
      <c r="B20" s="14"/>
      <c r="C20" s="6">
        <f>SUM(C17:C19)</f>
        <v>136129.76</v>
      </c>
      <c r="E20" s="40">
        <f>SUM(E17:E19)</f>
        <v>1</v>
      </c>
      <c r="G20" s="6">
        <f>SUM(G17:G19)</f>
        <v>5000</v>
      </c>
      <c r="H20" s="6"/>
      <c r="I20" s="6">
        <f>SUM(I17:I19)</f>
        <v>-1467.75</v>
      </c>
      <c r="J20" s="6"/>
      <c r="K20" s="6">
        <f>SUM(K17:K19)</f>
        <v>0</v>
      </c>
      <c r="L20" s="6"/>
      <c r="M20" s="6">
        <f>SUM(M17:M19)</f>
        <v>139662.01</v>
      </c>
      <c r="O20" s="40">
        <f>SUM(O17:O19)</f>
        <v>1</v>
      </c>
      <c r="Q20" s="6">
        <f>SUM(Q17:Q19)</f>
        <v>867.09</v>
      </c>
      <c r="R20" s="6"/>
      <c r="S20" s="6">
        <f>SUM(S17:S19)</f>
        <v>2233.9099999999908</v>
      </c>
      <c r="T20" s="6"/>
      <c r="U20" s="6">
        <f>SUM(U17:U19)</f>
        <v>142763.01</v>
      </c>
      <c r="W20" s="40">
        <f>SUM(W17:W19)</f>
        <v>0.9999999999999999</v>
      </c>
    </row>
    <row r="21" spans="2:23" s="59" customFormat="1" ht="15" customHeight="1">
      <c r="B21" s="70"/>
      <c r="C21" s="71"/>
      <c r="E21" s="72"/>
      <c r="G21" s="71"/>
      <c r="H21" s="71"/>
      <c r="I21" s="71"/>
      <c r="J21" s="71"/>
      <c r="K21" s="71"/>
      <c r="L21" s="71"/>
      <c r="M21" s="71"/>
      <c r="O21" s="72"/>
      <c r="Q21" s="71"/>
      <c r="R21" s="71"/>
      <c r="S21" s="71"/>
      <c r="T21" s="71"/>
      <c r="U21" s="71"/>
      <c r="W21" s="72"/>
    </row>
    <row r="22" spans="2:23" s="59" customFormat="1" ht="15">
      <c r="B22" s="70"/>
      <c r="C22" s="71"/>
      <c r="E22" s="72"/>
      <c r="G22" s="71"/>
      <c r="H22" s="71"/>
      <c r="I22" s="71"/>
      <c r="J22" s="71"/>
      <c r="K22" s="71"/>
      <c r="L22" s="71"/>
      <c r="M22" s="71"/>
      <c r="O22" s="72"/>
      <c r="Q22" s="71"/>
      <c r="R22" s="71"/>
      <c r="S22" s="71"/>
      <c r="T22" s="71"/>
      <c r="U22" s="71"/>
      <c r="W22" s="72"/>
    </row>
    <row r="23" s="60" customFormat="1" ht="15" customHeight="1">
      <c r="A23" s="60" t="s">
        <v>62</v>
      </c>
    </row>
    <row r="24" spans="1:23" s="59" customFormat="1" ht="15">
      <c r="A24" s="59" t="s">
        <v>63</v>
      </c>
      <c r="B24" s="70"/>
      <c r="C24" s="71"/>
      <c r="E24" s="72"/>
      <c r="G24" s="71"/>
      <c r="H24" s="71"/>
      <c r="I24" s="71"/>
      <c r="J24" s="71"/>
      <c r="K24" s="71"/>
      <c r="L24" s="71"/>
      <c r="M24" s="71"/>
      <c r="O24" s="72"/>
      <c r="Q24" s="71"/>
      <c r="R24" s="71"/>
      <c r="S24" s="71"/>
      <c r="T24" s="71"/>
      <c r="U24" s="71"/>
      <c r="W24" s="72"/>
    </row>
    <row r="25" spans="1:23" s="59" customFormat="1" ht="15">
      <c r="A25" s="59" t="s">
        <v>64</v>
      </c>
      <c r="B25" s="70"/>
      <c r="C25" s="71"/>
      <c r="E25" s="72"/>
      <c r="G25" s="71"/>
      <c r="H25" s="71"/>
      <c r="I25" s="71"/>
      <c r="J25" s="71"/>
      <c r="K25" s="71"/>
      <c r="L25" s="71"/>
      <c r="M25" s="71"/>
      <c r="O25" s="72"/>
      <c r="Q25" s="71"/>
      <c r="R25" s="71"/>
      <c r="S25" s="71"/>
      <c r="T25" s="71"/>
      <c r="U25" s="71"/>
      <c r="W25" s="72"/>
    </row>
    <row r="26" spans="1:23" s="59" customFormat="1" ht="15">
      <c r="A26" s="59" t="s">
        <v>65</v>
      </c>
      <c r="B26" s="70"/>
      <c r="C26" s="71"/>
      <c r="E26" s="72"/>
      <c r="G26" s="71"/>
      <c r="H26" s="71"/>
      <c r="I26" s="71"/>
      <c r="J26" s="71"/>
      <c r="K26" s="71"/>
      <c r="L26" s="71"/>
      <c r="M26" s="71"/>
      <c r="O26" s="72"/>
      <c r="Q26" s="71"/>
      <c r="R26" s="71"/>
      <c r="S26" s="71"/>
      <c r="T26" s="71"/>
      <c r="U26" s="71"/>
      <c r="W26" s="72"/>
    </row>
    <row r="27" spans="2:23" s="59" customFormat="1" ht="15">
      <c r="B27" s="70"/>
      <c r="C27" s="71"/>
      <c r="E27" s="72"/>
      <c r="G27" s="71"/>
      <c r="H27" s="71"/>
      <c r="I27" s="71"/>
      <c r="J27" s="71"/>
      <c r="K27" s="71"/>
      <c r="L27" s="71"/>
      <c r="M27" s="71"/>
      <c r="O27" s="72"/>
      <c r="Q27" s="71"/>
      <c r="R27" s="71"/>
      <c r="S27" s="71"/>
      <c r="T27" s="71"/>
      <c r="U27" s="71"/>
      <c r="W27" s="72"/>
    </row>
    <row r="28" spans="1:23" s="46" customFormat="1" ht="15.75">
      <c r="A28" s="43" t="s">
        <v>61</v>
      </c>
      <c r="B28" s="49"/>
      <c r="C28" s="45"/>
      <c r="E28" s="47"/>
      <c r="G28" s="45"/>
      <c r="H28" s="45"/>
      <c r="I28" s="45"/>
      <c r="J28" s="45"/>
      <c r="K28" s="45"/>
      <c r="L28" s="45"/>
      <c r="M28" s="45"/>
      <c r="O28" s="47"/>
      <c r="Q28" s="45"/>
      <c r="R28" s="45"/>
      <c r="S28" s="45"/>
      <c r="T28" s="45"/>
      <c r="U28" s="45"/>
      <c r="W28" s="47"/>
    </row>
    <row r="29" spans="2:23" s="26" customFormat="1" ht="12">
      <c r="B29" s="27"/>
      <c r="C29" s="28" t="s">
        <v>25</v>
      </c>
      <c r="E29" s="29" t="s">
        <v>26</v>
      </c>
      <c r="G29" s="28" t="s">
        <v>41</v>
      </c>
      <c r="H29" s="30"/>
      <c r="I29" s="30"/>
      <c r="J29" s="30"/>
      <c r="K29" s="30"/>
      <c r="L29" s="30"/>
      <c r="M29" s="30"/>
      <c r="O29" s="31"/>
      <c r="Q29" s="30"/>
      <c r="R29" s="30"/>
      <c r="S29" s="30"/>
      <c r="T29" s="30"/>
      <c r="U29" s="30"/>
      <c r="W29" s="31"/>
    </row>
    <row r="30" ht="9" customHeight="1"/>
    <row r="31" spans="1:7" ht="12.75">
      <c r="A31" t="s">
        <v>27</v>
      </c>
      <c r="C31" s="51">
        <f>G31/E31</f>
        <v>8999.124743835526</v>
      </c>
      <c r="E31" s="19">
        <v>15.127</v>
      </c>
      <c r="G31" s="5">
        <f>C20</f>
        <v>136129.76</v>
      </c>
    </row>
    <row r="32" spans="1:7" ht="12.75">
      <c r="A32" t="s">
        <v>6</v>
      </c>
      <c r="C32" s="51">
        <f>G32/E31</f>
        <v>330.53480531499963</v>
      </c>
      <c r="G32" s="5">
        <f>G20</f>
        <v>5000</v>
      </c>
    </row>
    <row r="33" spans="1:7" ht="12.75">
      <c r="A33" t="s">
        <v>7</v>
      </c>
      <c r="C33" s="51">
        <f>G33/E31</f>
        <v>-97.02849210021814</v>
      </c>
      <c r="G33" s="5">
        <f>I20</f>
        <v>-1467.75</v>
      </c>
    </row>
    <row r="34" spans="1:7" ht="12.75">
      <c r="A34" s="20" t="s">
        <v>28</v>
      </c>
      <c r="C34" s="51">
        <f>SUM(C31:C33)</f>
        <v>9232.631057050306</v>
      </c>
      <c r="G34" s="5">
        <f>SUM(G31:G33)</f>
        <v>139662.01</v>
      </c>
    </row>
    <row r="35" spans="1:3" ht="9" customHeight="1">
      <c r="A35" s="20"/>
      <c r="C35" s="51"/>
    </row>
    <row r="36" spans="1:7" ht="12.75">
      <c r="A36" s="21" t="s">
        <v>32</v>
      </c>
      <c r="C36" s="51"/>
      <c r="G36" s="5">
        <f>S20</f>
        <v>2233.9099999999908</v>
      </c>
    </row>
    <row r="37" ht="9" customHeight="1">
      <c r="C37" s="51"/>
    </row>
    <row r="38" spans="1:16" ht="12.75">
      <c r="A38" t="s">
        <v>29</v>
      </c>
      <c r="C38" s="51">
        <f>C34</f>
        <v>9232.631057050306</v>
      </c>
      <c r="E38" s="19">
        <f>G38/C38</f>
        <v>15.368958114235935</v>
      </c>
      <c r="G38" s="5">
        <f>SUM(G34:G36)</f>
        <v>141895.92</v>
      </c>
      <c r="I38" s="5" t="s">
        <v>34</v>
      </c>
      <c r="L38"/>
      <c r="M38" s="3">
        <v>0.01083</v>
      </c>
      <c r="P38" s="5"/>
    </row>
    <row r="39" spans="3:16" ht="12.75">
      <c r="C39" s="51"/>
      <c r="E39" s="19"/>
      <c r="I39" s="5" t="s">
        <v>35</v>
      </c>
      <c r="L39"/>
      <c r="M39" s="3">
        <f>(((G40/C34)+E38)/E31)-1</f>
        <v>0.022203604258595577</v>
      </c>
      <c r="O39" s="22" t="s">
        <v>38</v>
      </c>
      <c r="P39" s="5"/>
    </row>
    <row r="40" spans="1:16" ht="12.75">
      <c r="A40" t="s">
        <v>33</v>
      </c>
      <c r="C40" s="51">
        <f>G40/E38</f>
        <v>56.418268145114745</v>
      </c>
      <c r="G40" s="5">
        <f>Q20</f>
        <v>867.09</v>
      </c>
      <c r="I40" s="5" t="s">
        <v>36</v>
      </c>
      <c r="L40"/>
      <c r="M40" s="3"/>
      <c r="O40" s="50" t="s">
        <v>43</v>
      </c>
      <c r="P40" s="5"/>
    </row>
    <row r="41" spans="3:16" ht="12.75">
      <c r="C41" s="51"/>
      <c r="I41" s="5" t="s">
        <v>37</v>
      </c>
      <c r="L41"/>
      <c r="M41" s="3"/>
      <c r="P41" s="5"/>
    </row>
    <row r="42" spans="1:21" ht="12.75">
      <c r="A42" t="s">
        <v>30</v>
      </c>
      <c r="C42" s="51">
        <f>SUM(C38:C41)</f>
        <v>9289.049325195421</v>
      </c>
      <c r="G42" s="5">
        <f>SUM(G38:G40)</f>
        <v>142763.01</v>
      </c>
      <c r="I42" s="6" t="s">
        <v>39</v>
      </c>
      <c r="J42" s="6"/>
      <c r="K42" s="6"/>
      <c r="L42" s="1"/>
      <c r="M42" s="23">
        <f>((M38+1)*(M39+1)*(M40+1)*(M41+1)-1)</f>
        <v>0.033274069292716035</v>
      </c>
      <c r="N42" s="1"/>
      <c r="O42" s="24" t="s">
        <v>40</v>
      </c>
      <c r="P42" s="6"/>
      <c r="Q42" s="6"/>
      <c r="T42" s="6"/>
      <c r="U42" s="6"/>
    </row>
    <row r="43" ht="12.75">
      <c r="O43" s="50" t="s">
        <v>44</v>
      </c>
    </row>
    <row r="44" spans="1:23" s="1" customFormat="1" ht="12.75">
      <c r="A44" s="2"/>
      <c r="B44" s="14"/>
      <c r="C44" s="6"/>
      <c r="E44" s="40"/>
      <c r="G44" s="6"/>
      <c r="H44" s="6"/>
      <c r="I44" s="6"/>
      <c r="J44" s="6"/>
      <c r="K44" s="6"/>
      <c r="L44" s="6"/>
      <c r="M44" s="6"/>
      <c r="O44" s="40"/>
      <c r="Q44" s="6"/>
      <c r="R44" s="6"/>
      <c r="S44" s="6"/>
      <c r="T44" s="6"/>
      <c r="U44" s="6"/>
      <c r="W44" s="40"/>
    </row>
    <row r="45" spans="5:23" ht="15" customHeight="1">
      <c r="E45" s="39"/>
      <c r="O45" s="39"/>
      <c r="W45" s="39"/>
    </row>
    <row r="46" spans="1:23" s="64" customFormat="1" ht="15" customHeight="1">
      <c r="A46" s="61" t="s">
        <v>66</v>
      </c>
      <c r="B46" s="62"/>
      <c r="C46" s="63"/>
      <c r="E46" s="65"/>
      <c r="G46" s="63"/>
      <c r="H46" s="63"/>
      <c r="I46" s="63"/>
      <c r="J46" s="63"/>
      <c r="K46" s="63"/>
      <c r="L46" s="63"/>
      <c r="M46" s="63"/>
      <c r="O46" s="65"/>
      <c r="Q46" s="63"/>
      <c r="R46" s="63"/>
      <c r="S46" s="63"/>
      <c r="T46" s="63"/>
      <c r="U46" s="63"/>
      <c r="W46" s="65"/>
    </row>
    <row r="47" spans="1:23" s="64" customFormat="1" ht="15" customHeight="1">
      <c r="A47" s="64" t="s">
        <v>58</v>
      </c>
      <c r="B47" s="62"/>
      <c r="C47" s="63"/>
      <c r="E47" s="65"/>
      <c r="G47" s="63"/>
      <c r="H47" s="63"/>
      <c r="I47" s="63"/>
      <c r="J47" s="63"/>
      <c r="K47" s="63"/>
      <c r="L47" s="63"/>
      <c r="M47" s="63"/>
      <c r="O47" s="65"/>
      <c r="Q47" s="63"/>
      <c r="R47" s="63"/>
      <c r="S47" s="63"/>
      <c r="T47" s="63"/>
      <c r="U47" s="63"/>
      <c r="W47" s="65"/>
    </row>
    <row r="48" spans="1:23" s="64" customFormat="1" ht="15" customHeight="1">
      <c r="A48" s="64" t="s">
        <v>59</v>
      </c>
      <c r="B48" s="62"/>
      <c r="C48" s="63"/>
      <c r="E48" s="65"/>
      <c r="G48" s="63"/>
      <c r="H48" s="63"/>
      <c r="I48" s="63"/>
      <c r="J48" s="63"/>
      <c r="K48" s="63"/>
      <c r="L48" s="63"/>
      <c r="M48" s="63"/>
      <c r="O48" s="65"/>
      <c r="Q48" s="63"/>
      <c r="R48" s="63"/>
      <c r="S48" s="63"/>
      <c r="T48" s="63"/>
      <c r="U48" s="63"/>
      <c r="W48" s="65"/>
    </row>
    <row r="49" spans="1:23" s="64" customFormat="1" ht="15" customHeight="1">
      <c r="A49" s="64" t="s">
        <v>60</v>
      </c>
      <c r="B49" s="62"/>
      <c r="C49" s="63"/>
      <c r="E49" s="65"/>
      <c r="G49" s="63"/>
      <c r="H49" s="63"/>
      <c r="I49" s="63"/>
      <c r="J49" s="63"/>
      <c r="K49" s="63"/>
      <c r="L49" s="63"/>
      <c r="M49" s="63"/>
      <c r="O49" s="65"/>
      <c r="Q49" s="63"/>
      <c r="R49" s="63"/>
      <c r="S49" s="63"/>
      <c r="T49" s="63"/>
      <c r="U49" s="63"/>
      <c r="W49" s="65"/>
    </row>
    <row r="50" spans="2:23" s="64" customFormat="1" ht="15" customHeight="1">
      <c r="B50" s="62"/>
      <c r="C50" s="63"/>
      <c r="E50" s="65"/>
      <c r="G50" s="63"/>
      <c r="H50" s="63"/>
      <c r="I50" s="63"/>
      <c r="J50" s="63"/>
      <c r="K50" s="63"/>
      <c r="L50" s="63"/>
      <c r="M50" s="63"/>
      <c r="O50" s="65"/>
      <c r="Q50" s="63"/>
      <c r="R50" s="63"/>
      <c r="S50" s="63"/>
      <c r="T50" s="63"/>
      <c r="U50" s="63"/>
      <c r="W50" s="65"/>
    </row>
    <row r="51" spans="1:23" s="46" customFormat="1" ht="15.75">
      <c r="A51" s="43" t="s">
        <v>69</v>
      </c>
      <c r="B51" s="44"/>
      <c r="C51" s="45"/>
      <c r="E51" s="48"/>
      <c r="G51" s="45"/>
      <c r="H51" s="45"/>
      <c r="I51" s="45"/>
      <c r="J51" s="45"/>
      <c r="K51" s="45"/>
      <c r="L51" s="45"/>
      <c r="M51" s="45"/>
      <c r="O51" s="48"/>
      <c r="Q51" s="45"/>
      <c r="R51" s="45"/>
      <c r="S51" s="45"/>
      <c r="T51" s="45"/>
      <c r="U51" s="45"/>
      <c r="W51" s="48"/>
    </row>
    <row r="52" spans="2:23" s="26" customFormat="1" ht="12">
      <c r="B52" s="27"/>
      <c r="C52" s="30" t="s">
        <v>3</v>
      </c>
      <c r="E52" s="41"/>
      <c r="G52" s="30"/>
      <c r="H52" s="30"/>
      <c r="I52" s="30"/>
      <c r="J52" s="30"/>
      <c r="K52" s="30"/>
      <c r="L52" s="30"/>
      <c r="M52" s="30" t="s">
        <v>9</v>
      </c>
      <c r="O52" s="41" t="s">
        <v>5</v>
      </c>
      <c r="Q52" s="30"/>
      <c r="R52" s="30"/>
      <c r="S52" s="30" t="s">
        <v>31</v>
      </c>
      <c r="T52" s="30"/>
      <c r="U52" s="30" t="s">
        <v>3</v>
      </c>
      <c r="W52" s="41"/>
    </row>
    <row r="53" spans="2:23" s="26" customFormat="1" ht="12">
      <c r="B53" s="27"/>
      <c r="C53" s="30" t="s">
        <v>4</v>
      </c>
      <c r="E53" s="41" t="s">
        <v>5</v>
      </c>
      <c r="G53" s="30"/>
      <c r="H53" s="30"/>
      <c r="I53" s="30"/>
      <c r="J53" s="30"/>
      <c r="K53" s="30" t="s">
        <v>46</v>
      </c>
      <c r="L53" s="30"/>
      <c r="M53" s="30" t="s">
        <v>3</v>
      </c>
      <c r="O53" s="41" t="s">
        <v>9</v>
      </c>
      <c r="Q53" s="30"/>
      <c r="R53" s="30"/>
      <c r="S53" s="30" t="s">
        <v>11</v>
      </c>
      <c r="T53" s="30"/>
      <c r="U53" s="30" t="s">
        <v>4</v>
      </c>
      <c r="W53" s="41" t="s">
        <v>5</v>
      </c>
    </row>
    <row r="54" spans="1:23" s="26" customFormat="1" ht="12">
      <c r="A54" s="38" t="s">
        <v>17</v>
      </c>
      <c r="B54" s="27"/>
      <c r="C54" s="35" t="str">
        <f>C15</f>
        <v>3/31/00</v>
      </c>
      <c r="E54" s="42" t="s">
        <v>2</v>
      </c>
      <c r="G54" s="28" t="s">
        <v>6</v>
      </c>
      <c r="H54" s="30"/>
      <c r="I54" s="28" t="s">
        <v>7</v>
      </c>
      <c r="J54" s="30"/>
      <c r="K54" s="28" t="s">
        <v>47</v>
      </c>
      <c r="L54" s="30"/>
      <c r="M54" s="28" t="s">
        <v>4</v>
      </c>
      <c r="O54" s="42" t="s">
        <v>2</v>
      </c>
      <c r="Q54" s="28" t="s">
        <v>10</v>
      </c>
      <c r="R54" s="30"/>
      <c r="S54" s="28" t="s">
        <v>12</v>
      </c>
      <c r="T54" s="30"/>
      <c r="U54" s="35" t="str">
        <f>U15</f>
        <v>6/30/00</v>
      </c>
      <c r="W54" s="42" t="s">
        <v>2</v>
      </c>
    </row>
    <row r="55" spans="5:23" ht="9" customHeight="1">
      <c r="E55" s="39"/>
      <c r="O55" s="39"/>
      <c r="W55" s="39"/>
    </row>
    <row r="56" spans="1:23" ht="12.75">
      <c r="A56" t="s">
        <v>14</v>
      </c>
      <c r="C56" s="5">
        <v>48894.5</v>
      </c>
      <c r="E56" s="39">
        <f>C56/$C$59</f>
        <v>0.3591756864920646</v>
      </c>
      <c r="I56" s="5">
        <v>-525.5</v>
      </c>
      <c r="K56" s="5">
        <v>3500</v>
      </c>
      <c r="M56" s="5">
        <f>K56+I56+G56+C56</f>
        <v>51869</v>
      </c>
      <c r="O56" s="39">
        <f>M56/$M$59</f>
        <v>0.3713894709090897</v>
      </c>
      <c r="Q56" s="5">
        <f>ROUND($Q$20*O56,2)</f>
        <v>322.03</v>
      </c>
      <c r="S56" s="5">
        <f>ROUND($S$20*O56,2)</f>
        <v>829.65</v>
      </c>
      <c r="U56" s="5">
        <f>ROUND($U$20*O56,2)</f>
        <v>53020.68</v>
      </c>
      <c r="W56" s="39">
        <f>U56/$U$59</f>
        <v>0.3713894796698388</v>
      </c>
    </row>
    <row r="57" spans="1:23" ht="12.75">
      <c r="A57" t="s">
        <v>15</v>
      </c>
      <c r="C57" s="5">
        <v>67751.91</v>
      </c>
      <c r="E57" s="39">
        <f>C57/$C$59</f>
        <v>0.49770094357031114</v>
      </c>
      <c r="I57" s="5">
        <v>-724</v>
      </c>
      <c r="K57" s="5">
        <v>-3500</v>
      </c>
      <c r="M57" s="5">
        <f>K57+I57+G57+C57</f>
        <v>63527.91</v>
      </c>
      <c r="O57" s="39">
        <f>M57/$M$59</f>
        <v>0.4548689367996351</v>
      </c>
      <c r="Q57" s="5">
        <f>ROUND($Q$20*O57,2)</f>
        <v>394.41</v>
      </c>
      <c r="S57" s="5">
        <f>ROUND($S$20*O57,2)</f>
        <v>1016.14</v>
      </c>
      <c r="U57" s="5">
        <f>ROUND($U$20*O57,2)</f>
        <v>64938.46</v>
      </c>
      <c r="W57" s="39">
        <f>U57/$U$59</f>
        <v>0.4548689467951117</v>
      </c>
    </row>
    <row r="58" spans="1:23" s="7" customFormat="1" ht="12.75">
      <c r="A58" s="7" t="s">
        <v>45</v>
      </c>
      <c r="B58" s="13"/>
      <c r="C58" s="8">
        <v>19483.35</v>
      </c>
      <c r="E58" s="54">
        <f>C58/$C$59</f>
        <v>0.1431233699376242</v>
      </c>
      <c r="G58" s="8">
        <v>5000</v>
      </c>
      <c r="H58" s="9"/>
      <c r="I58" s="8">
        <v>-218.25</v>
      </c>
      <c r="J58" s="9"/>
      <c r="K58" s="8"/>
      <c r="L58" s="9"/>
      <c r="M58" s="10">
        <f>K58+I58+G58+C58</f>
        <v>24265.1</v>
      </c>
      <c r="O58" s="54">
        <f>M58/$M$59</f>
        <v>0.17374159229127517</v>
      </c>
      <c r="Q58" s="10">
        <f>ROUND($Q$20*O58,2)</f>
        <v>150.65</v>
      </c>
      <c r="R58" s="9"/>
      <c r="S58" s="10">
        <f>ROUND($S$20*O58,2)</f>
        <v>388.12</v>
      </c>
      <c r="T58" s="9"/>
      <c r="U58" s="10">
        <f>ROUND($U$20*O58,2)</f>
        <v>24803.87</v>
      </c>
      <c r="W58" s="54">
        <f>U58/$U$59</f>
        <v>0.17374157353504943</v>
      </c>
    </row>
    <row r="59" spans="1:23" s="1" customFormat="1" ht="12.75">
      <c r="A59" s="2" t="s">
        <v>2</v>
      </c>
      <c r="B59" s="14"/>
      <c r="C59" s="6">
        <f>SUM(C56:C58)</f>
        <v>136129.76</v>
      </c>
      <c r="E59" s="40">
        <f>SUM(E56:E58)</f>
        <v>1</v>
      </c>
      <c r="G59" s="6">
        <f>SUM(G56:G58)</f>
        <v>5000</v>
      </c>
      <c r="H59" s="6"/>
      <c r="I59" s="6">
        <f>SUM(I56:I58)</f>
        <v>-1467.75</v>
      </c>
      <c r="J59" s="6"/>
      <c r="K59" s="6">
        <f>SUM(K56:K58)</f>
        <v>0</v>
      </c>
      <c r="L59" s="6"/>
      <c r="M59" s="6">
        <f>SUM(M56:M58)</f>
        <v>139662.01</v>
      </c>
      <c r="O59" s="40">
        <f>SUM(O56:O58)</f>
        <v>0.9999999999999999</v>
      </c>
      <c r="Q59" s="6">
        <f>SUM(Q56:Q58)</f>
        <v>867.09</v>
      </c>
      <c r="R59" s="6"/>
      <c r="S59" s="6">
        <f>SUM(S56:S58)</f>
        <v>2233.91</v>
      </c>
      <c r="T59" s="6"/>
      <c r="U59" s="6">
        <f>SUM(U56:U58)</f>
        <v>142763.01</v>
      </c>
      <c r="W59" s="40">
        <f>SUM(W56:W58)</f>
        <v>1</v>
      </c>
    </row>
    <row r="60" spans="2:23" s="64" customFormat="1" ht="15" customHeight="1">
      <c r="B60" s="62"/>
      <c r="C60" s="63"/>
      <c r="E60" s="66"/>
      <c r="G60" s="63"/>
      <c r="H60" s="63"/>
      <c r="I60" s="63"/>
      <c r="J60" s="63"/>
      <c r="K60" s="63"/>
      <c r="L60" s="63"/>
      <c r="M60" s="63"/>
      <c r="O60" s="66"/>
      <c r="Q60" s="63"/>
      <c r="R60" s="63"/>
      <c r="S60" s="63"/>
      <c r="T60" s="63"/>
      <c r="U60" s="63"/>
      <c r="W60" s="66"/>
    </row>
    <row r="61" spans="2:23" s="64" customFormat="1" ht="15" customHeight="1">
      <c r="B61" s="62"/>
      <c r="C61" s="63"/>
      <c r="E61" s="66"/>
      <c r="G61" s="63"/>
      <c r="H61" s="63"/>
      <c r="I61" s="63"/>
      <c r="J61" s="63"/>
      <c r="K61" s="63"/>
      <c r="L61" s="63"/>
      <c r="M61" s="63"/>
      <c r="O61" s="66"/>
      <c r="Q61" s="63"/>
      <c r="R61" s="63"/>
      <c r="S61" s="63"/>
      <c r="T61" s="63"/>
      <c r="U61" s="63"/>
      <c r="W61" s="66"/>
    </row>
    <row r="62" spans="1:23" s="61" customFormat="1" ht="15" customHeight="1">
      <c r="A62" s="61" t="s">
        <v>73</v>
      </c>
      <c r="B62" s="67"/>
      <c r="C62" s="68"/>
      <c r="E62" s="69"/>
      <c r="G62" s="68"/>
      <c r="H62" s="68"/>
      <c r="I62" s="68"/>
      <c r="J62" s="68"/>
      <c r="K62" s="68"/>
      <c r="L62" s="68"/>
      <c r="M62" s="68"/>
      <c r="O62" s="69"/>
      <c r="Q62" s="68"/>
      <c r="R62" s="68"/>
      <c r="S62" s="68"/>
      <c r="T62" s="68"/>
      <c r="U62" s="68"/>
      <c r="W62" s="69"/>
    </row>
    <row r="63" spans="1:23" s="64" customFormat="1" ht="15" customHeight="1">
      <c r="A63" s="64" t="s">
        <v>67</v>
      </c>
      <c r="B63" s="62"/>
      <c r="C63" s="63"/>
      <c r="E63" s="66"/>
      <c r="G63" s="63"/>
      <c r="H63" s="63"/>
      <c r="I63" s="63"/>
      <c r="J63" s="63"/>
      <c r="K63" s="63"/>
      <c r="L63" s="63"/>
      <c r="M63" s="63"/>
      <c r="O63" s="66"/>
      <c r="Q63" s="63"/>
      <c r="R63" s="63"/>
      <c r="S63" s="63"/>
      <c r="T63" s="63"/>
      <c r="U63" s="63"/>
      <c r="W63" s="66"/>
    </row>
    <row r="64" spans="1:23" s="64" customFormat="1" ht="15" customHeight="1">
      <c r="A64" s="64" t="s">
        <v>68</v>
      </c>
      <c r="B64" s="62"/>
      <c r="C64" s="63"/>
      <c r="E64" s="66"/>
      <c r="G64" s="63"/>
      <c r="H64" s="63"/>
      <c r="I64" s="63"/>
      <c r="J64" s="63"/>
      <c r="K64" s="63"/>
      <c r="L64" s="63"/>
      <c r="M64" s="63"/>
      <c r="O64" s="66"/>
      <c r="Q64" s="63"/>
      <c r="R64" s="63"/>
      <c r="S64" s="63"/>
      <c r="T64" s="63"/>
      <c r="U64" s="63"/>
      <c r="W64" s="66"/>
    </row>
    <row r="65" spans="2:23" s="64" customFormat="1" ht="15" customHeight="1">
      <c r="B65" s="62"/>
      <c r="C65" s="63"/>
      <c r="E65" s="66"/>
      <c r="G65" s="63"/>
      <c r="H65" s="63"/>
      <c r="I65" s="63"/>
      <c r="J65" s="63"/>
      <c r="K65" s="63"/>
      <c r="L65" s="63"/>
      <c r="M65" s="63"/>
      <c r="O65" s="66"/>
      <c r="Q65" s="63"/>
      <c r="R65" s="63"/>
      <c r="S65" s="63"/>
      <c r="T65" s="63"/>
      <c r="U65" s="63"/>
      <c r="W65" s="66"/>
    </row>
    <row r="66" spans="1:23" s="46" customFormat="1" ht="15.75">
      <c r="A66" s="43" t="s">
        <v>70</v>
      </c>
      <c r="B66" s="44"/>
      <c r="C66" s="45"/>
      <c r="E66" s="47"/>
      <c r="G66" s="45"/>
      <c r="H66" s="45"/>
      <c r="I66" s="45"/>
      <c r="J66" s="45"/>
      <c r="K66" s="45"/>
      <c r="L66" s="45"/>
      <c r="M66" s="45"/>
      <c r="O66" s="47"/>
      <c r="Q66" s="45"/>
      <c r="R66" s="45"/>
      <c r="S66" s="45"/>
      <c r="T66" s="45"/>
      <c r="U66" s="45"/>
      <c r="W66" s="47"/>
    </row>
    <row r="67" spans="2:23" s="26" customFormat="1" ht="12">
      <c r="B67" s="27"/>
      <c r="C67" s="30" t="s">
        <v>3</v>
      </c>
      <c r="E67" s="31" t="s">
        <v>3</v>
      </c>
      <c r="G67" s="30" t="s">
        <v>3</v>
      </c>
      <c r="H67" s="30"/>
      <c r="I67" s="30"/>
      <c r="J67" s="30"/>
      <c r="K67" s="30" t="s">
        <v>2</v>
      </c>
      <c r="L67" s="30"/>
      <c r="M67" s="32" t="s">
        <v>51</v>
      </c>
      <c r="O67" s="31"/>
      <c r="Q67" s="30"/>
      <c r="R67" s="30"/>
      <c r="S67" s="30"/>
      <c r="T67" s="30"/>
      <c r="U67" s="30"/>
      <c r="W67" s="31"/>
    </row>
    <row r="68" spans="2:23" s="26" customFormat="1" ht="12">
      <c r="B68" s="27"/>
      <c r="C68" s="30" t="s">
        <v>4</v>
      </c>
      <c r="E68" s="31" t="s">
        <v>4</v>
      </c>
      <c r="G68" s="30" t="s">
        <v>4</v>
      </c>
      <c r="H68" s="30"/>
      <c r="I68" s="33" t="s">
        <v>20</v>
      </c>
      <c r="J68" s="30"/>
      <c r="K68" s="34" t="s">
        <v>51</v>
      </c>
      <c r="L68" s="30"/>
      <c r="M68" s="33" t="s">
        <v>23</v>
      </c>
      <c r="O68" s="31"/>
      <c r="Q68" s="30"/>
      <c r="R68" s="30"/>
      <c r="S68" s="30"/>
      <c r="T68" s="30"/>
      <c r="U68" s="30"/>
      <c r="W68" s="31"/>
    </row>
    <row r="69" spans="2:23" s="26" customFormat="1" ht="12">
      <c r="B69" s="27"/>
      <c r="C69" s="35" t="s">
        <v>18</v>
      </c>
      <c r="E69" s="36" t="s">
        <v>19</v>
      </c>
      <c r="G69" s="35" t="s">
        <v>50</v>
      </c>
      <c r="H69" s="30"/>
      <c r="I69" s="37" t="s">
        <v>21</v>
      </c>
      <c r="J69" s="30"/>
      <c r="K69" s="28" t="s">
        <v>22</v>
      </c>
      <c r="L69" s="30"/>
      <c r="M69" s="37" t="s">
        <v>22</v>
      </c>
      <c r="O69" s="31"/>
      <c r="Q69" s="30"/>
      <c r="R69" s="30"/>
      <c r="S69" s="30"/>
      <c r="T69" s="30"/>
      <c r="U69" s="30"/>
      <c r="W69" s="31"/>
    </row>
    <row r="70" spans="9:13" ht="9" customHeight="1">
      <c r="I70" s="6"/>
      <c r="M70" s="6"/>
    </row>
    <row r="71" spans="1:13" ht="12.75">
      <c r="A71" t="s">
        <v>14</v>
      </c>
      <c r="C71" s="15">
        <v>35035</v>
      </c>
      <c r="D71" s="15"/>
      <c r="E71" s="15">
        <v>42215</v>
      </c>
      <c r="F71" s="15"/>
      <c r="G71" s="15">
        <v>48896</v>
      </c>
      <c r="H71" s="15"/>
      <c r="I71" s="16">
        <f>SUM(C71:G71)/3</f>
        <v>42048.666666666664</v>
      </c>
      <c r="J71" s="15"/>
      <c r="K71" s="15">
        <f>ROUND(I71*0.05,0)</f>
        <v>2102</v>
      </c>
      <c r="M71" s="6">
        <f>K71/4</f>
        <v>525.5</v>
      </c>
    </row>
    <row r="72" spans="1:13" ht="12.75">
      <c r="A72" t="s">
        <v>15</v>
      </c>
      <c r="C72" s="15">
        <v>48192</v>
      </c>
      <c r="D72" s="15"/>
      <c r="E72" s="15">
        <v>57825</v>
      </c>
      <c r="F72" s="15"/>
      <c r="G72" s="15">
        <v>67750</v>
      </c>
      <c r="H72" s="15"/>
      <c r="I72" s="16">
        <f>SUM(C72:G72)/3</f>
        <v>57922.333333333336</v>
      </c>
      <c r="J72" s="15"/>
      <c r="K72" s="15">
        <f>ROUND(I72*0.05,0)</f>
        <v>2896</v>
      </c>
      <c r="M72" s="6">
        <f>K72/4</f>
        <v>724</v>
      </c>
    </row>
    <row r="73" spans="1:13" ht="12.75">
      <c r="A73" s="7" t="s">
        <v>45</v>
      </c>
      <c r="C73" s="15">
        <v>15559</v>
      </c>
      <c r="D73" s="15"/>
      <c r="E73" s="15">
        <v>17344</v>
      </c>
      <c r="F73" s="15"/>
      <c r="G73" s="15">
        <v>19493</v>
      </c>
      <c r="H73" s="15"/>
      <c r="I73" s="16">
        <f>SUM(C73:G73)/3</f>
        <v>17465.333333333332</v>
      </c>
      <c r="J73" s="15"/>
      <c r="K73" s="15">
        <f>ROUND(I73*0.05,0)</f>
        <v>873</v>
      </c>
      <c r="M73" s="6">
        <f>K73/4</f>
        <v>218.25</v>
      </c>
    </row>
    <row r="74" spans="1:23" s="1" customFormat="1" ht="12.75">
      <c r="A74" s="2" t="s">
        <v>2</v>
      </c>
      <c r="B74" s="12"/>
      <c r="C74" s="17">
        <f>SUM(C71:C73)</f>
        <v>98786</v>
      </c>
      <c r="D74" s="16"/>
      <c r="E74" s="17">
        <f>SUM(E71:E73)</f>
        <v>117384</v>
      </c>
      <c r="F74" s="16"/>
      <c r="G74" s="17">
        <f>SUM(G71:G73)</f>
        <v>136139</v>
      </c>
      <c r="H74" s="16"/>
      <c r="I74" s="17">
        <f>SUM(I71:I73)</f>
        <v>117436.33333333333</v>
      </c>
      <c r="J74" s="16"/>
      <c r="K74" s="17">
        <f>SUM(K71:K73)</f>
        <v>5871</v>
      </c>
      <c r="L74" s="6"/>
      <c r="M74" s="18">
        <f>SUM(M71:M73)</f>
        <v>1467.75</v>
      </c>
      <c r="O74" s="4"/>
      <c r="Q74" s="6"/>
      <c r="R74" s="6"/>
      <c r="S74" s="6"/>
      <c r="T74" s="6"/>
      <c r="U74" s="6"/>
      <c r="W74" s="4"/>
    </row>
    <row r="75" ht="9.75" customHeight="1"/>
    <row r="76" ht="9.75" customHeight="1"/>
  </sheetData>
  <mergeCells count="1">
    <mergeCell ref="A1:W1"/>
  </mergeCells>
  <printOptions/>
  <pageMargins left="0.5" right="0.5" top="0.75" bottom="0.5" header="0.5" footer="0.5"/>
  <pageSetup orientation="landscape" scale="80" r:id="rId1"/>
  <headerFooter alignWithMargins="0">
    <oddHeader>&amp;CDiocese of New York</oddHeader>
    <oddFooter>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Diocese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Keucher</dc:creator>
  <cp:keywords/>
  <dc:description/>
  <cp:lastModifiedBy>nrichardson</cp:lastModifiedBy>
  <cp:lastPrinted>2001-11-14T20:51:55Z</cp:lastPrinted>
  <dcterms:created xsi:type="dcterms:W3CDTF">1999-10-28T12:43:10Z</dcterms:created>
  <dcterms:modified xsi:type="dcterms:W3CDTF">2008-05-16T18:57:14Z</dcterms:modified>
  <cp:category/>
  <cp:version/>
  <cp:contentType/>
  <cp:contentStatus/>
</cp:coreProperties>
</file>