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U:\My Documents\1 Benefits\1Benefits\OE2021\"/>
    </mc:Choice>
  </mc:AlternateContent>
  <xr:revisionPtr revIDLastSave="0" documentId="13_ncr:1_{682C4ABD-6262-4E0D-8267-2B03C9C8123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gPlans" sheetId="1" r:id="rId1"/>
    <sheet name="MSP Plans" sheetId="2" r:id="rId2"/>
  </sheets>
  <definedNames>
    <definedName name="_xlnm.Print_Area" localSheetId="0">RegPlans!$A$1:$G$13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2" l="1"/>
  <c r="O25" i="2"/>
  <c r="N25" i="2"/>
  <c r="M25" i="2"/>
  <c r="L25" i="2"/>
  <c r="L24" i="2"/>
  <c r="M24" i="2"/>
  <c r="N24" i="2"/>
  <c r="P24" i="2"/>
  <c r="O24" i="2"/>
  <c r="P23" i="2"/>
  <c r="O23" i="2"/>
  <c r="N23" i="2"/>
  <c r="M23" i="2"/>
  <c r="L23" i="2"/>
  <c r="P22" i="2"/>
  <c r="N22" i="2"/>
  <c r="O22" i="2"/>
  <c r="M22" i="2"/>
  <c r="L22" i="2"/>
  <c r="G25" i="2"/>
  <c r="G24" i="2"/>
  <c r="G23" i="2"/>
  <c r="G22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P35" i="1" l="1"/>
  <c r="O35" i="1"/>
  <c r="P34" i="1"/>
  <c r="O34" i="1"/>
  <c r="N35" i="1"/>
  <c r="M35" i="1"/>
  <c r="N34" i="1"/>
  <c r="M34" i="1"/>
  <c r="N33" i="1"/>
  <c r="M33" i="1"/>
  <c r="P36" i="1"/>
  <c r="O36" i="1"/>
  <c r="N36" i="1"/>
  <c r="M36" i="1"/>
  <c r="L36" i="1"/>
  <c r="L35" i="1"/>
  <c r="L34" i="1"/>
  <c r="L33" i="1"/>
  <c r="P32" i="1"/>
  <c r="P31" i="1"/>
  <c r="O32" i="1"/>
  <c r="O31" i="1"/>
  <c r="N31" i="1"/>
  <c r="N32" i="1"/>
  <c r="M32" i="1"/>
  <c r="M31" i="1"/>
  <c r="L32" i="1"/>
  <c r="L31" i="1"/>
  <c r="P29" i="1"/>
  <c r="P30" i="1"/>
  <c r="O30" i="1"/>
  <c r="O29" i="1"/>
  <c r="N29" i="1"/>
  <c r="N30" i="1"/>
  <c r="M30" i="1"/>
  <c r="M29" i="1"/>
  <c r="L30" i="1"/>
  <c r="L29" i="1"/>
  <c r="P27" i="1"/>
  <c r="P28" i="1"/>
  <c r="O28" i="1"/>
  <c r="O27" i="1"/>
  <c r="N28" i="1"/>
  <c r="N27" i="1"/>
  <c r="M28" i="1"/>
  <c r="M27" i="1"/>
  <c r="L28" i="1"/>
  <c r="L27" i="1"/>
  <c r="F36" i="1" l="1"/>
  <c r="F35" i="1"/>
  <c r="F34" i="1"/>
  <c r="F33" i="1"/>
  <c r="F32" i="1"/>
  <c r="F31" i="1"/>
  <c r="F30" i="1"/>
  <c r="F29" i="1"/>
  <c r="F28" i="1"/>
  <c r="F27" i="1"/>
  <c r="G35" i="1" l="1"/>
  <c r="E35" i="1"/>
  <c r="D35" i="1"/>
  <c r="C35" i="1"/>
  <c r="G36" i="1" l="1"/>
  <c r="E36" i="1"/>
  <c r="D36" i="1"/>
  <c r="C36" i="1"/>
  <c r="C33" i="1" l="1"/>
  <c r="G34" i="1" l="1"/>
  <c r="E34" i="1"/>
  <c r="D34" i="1"/>
  <c r="C34" i="1"/>
  <c r="G33" i="1"/>
  <c r="E33" i="1"/>
  <c r="D33" i="1"/>
  <c r="G32" i="1"/>
  <c r="G31" i="1"/>
  <c r="E32" i="1"/>
  <c r="D32" i="1"/>
  <c r="C32" i="1"/>
  <c r="E31" i="1"/>
  <c r="D31" i="1"/>
  <c r="C31" i="1"/>
  <c r="G30" i="1"/>
  <c r="E30" i="1"/>
  <c r="G29" i="1"/>
  <c r="E29" i="1"/>
  <c r="D30" i="1"/>
  <c r="D29" i="1"/>
  <c r="C30" i="1"/>
  <c r="C29" i="1"/>
  <c r="G28" i="1"/>
  <c r="E28" i="1"/>
  <c r="D28" i="1"/>
  <c r="G27" i="1"/>
  <c r="E27" i="1"/>
  <c r="D27" i="1"/>
  <c r="C28" i="1"/>
  <c r="C27" i="1"/>
</calcChain>
</file>

<file path=xl/sharedStrings.xml><?xml version="1.0" encoding="utf-8"?>
<sst xmlns="http://schemas.openxmlformats.org/spreadsheetml/2006/main" count="222" uniqueCount="47">
  <si>
    <t>Monthly 2020 Rates</t>
  </si>
  <si>
    <t>Plan Name</t>
  </si>
  <si>
    <t>Single</t>
  </si>
  <si>
    <t>Family</t>
  </si>
  <si>
    <t>Medical</t>
  </si>
  <si>
    <t>Anthem BCBS BlueCard PPO 100</t>
  </si>
  <si>
    <t>CIGNA Open Access 100</t>
  </si>
  <si>
    <t>BASE Medical</t>
  </si>
  <si>
    <t>Anthem BCBS BlueCard PPO 80</t>
  </si>
  <si>
    <t>CIGNA Open Access 80</t>
  </si>
  <si>
    <t>CIGNA CDHP-20/HSA</t>
  </si>
  <si>
    <t>Anthem BCBS CDHP-20/HSA</t>
  </si>
  <si>
    <t>Dental</t>
  </si>
  <si>
    <t>Preventive Dental</t>
  </si>
  <si>
    <t>Basic Dent-50/150</t>
  </si>
  <si>
    <t>Dent&amp;Ortho-25/75</t>
  </si>
  <si>
    <t>Employee Assistance Program (EAP)</t>
  </si>
  <si>
    <t>Additional Benefits without Paying an Additional Premium</t>
  </si>
  <si>
    <t xml:space="preserve">Vision care </t>
  </si>
  <si>
    <t>Managed by EYEMED</t>
  </si>
  <si>
    <t xml:space="preserve">Prescriptions </t>
  </si>
  <si>
    <t>Managed by Express Scripts</t>
  </si>
  <si>
    <t xml:space="preserve">Mental Behavioral </t>
  </si>
  <si>
    <t>Managed by corresponding medical plan</t>
  </si>
  <si>
    <t>Health Advocate</t>
  </si>
  <si>
    <t>1-866-695-8622</t>
  </si>
  <si>
    <t>Employee Assistance Program</t>
  </si>
  <si>
    <t>Managed by CIGNA</t>
  </si>
  <si>
    <t xml:space="preserve">Hearing </t>
  </si>
  <si>
    <t>Yearly 2020 Rates</t>
  </si>
  <si>
    <t>E+1  (E + Sps)</t>
  </si>
  <si>
    <t>E+1 (E+Child)</t>
  </si>
  <si>
    <t>E+Multi (E+Children)</t>
  </si>
  <si>
    <t>E Plus Sps</t>
  </si>
  <si>
    <t xml:space="preserve"> E Plus Child</t>
  </si>
  <si>
    <t>E Plus Children</t>
  </si>
  <si>
    <t>% Increase</t>
  </si>
  <si>
    <t>Regular</t>
  </si>
  <si>
    <t>Monthly 2021 Rates</t>
  </si>
  <si>
    <t>Yearly 2021 Rates</t>
  </si>
  <si>
    <r>
      <t>Anthem BCBS BlueCard</t>
    </r>
    <r>
      <rPr>
        <b/>
        <sz val="14"/>
        <color theme="1"/>
        <rFont val="Calibri"/>
        <family val="2"/>
        <scheme val="minor"/>
      </rPr>
      <t xml:space="preserve"> MSP</t>
    </r>
    <r>
      <rPr>
        <sz val="14"/>
        <color theme="1"/>
        <rFont val="Calibri"/>
        <family val="2"/>
        <scheme val="minor"/>
      </rPr>
      <t xml:space="preserve"> PPO 100</t>
    </r>
  </si>
  <si>
    <r>
      <t xml:space="preserve">CIGNA Open Access Plus </t>
    </r>
    <r>
      <rPr>
        <b/>
        <sz val="14"/>
        <color theme="1"/>
        <rFont val="Calibri"/>
        <family val="2"/>
        <scheme val="minor"/>
      </rPr>
      <t xml:space="preserve">MSP </t>
    </r>
    <r>
      <rPr>
        <sz val="14"/>
        <color theme="1"/>
        <rFont val="Calibri"/>
        <family val="2"/>
        <scheme val="minor"/>
      </rPr>
      <t>PP100</t>
    </r>
  </si>
  <si>
    <r>
      <t>Anthem BCBS BlueCard</t>
    </r>
    <r>
      <rPr>
        <b/>
        <sz val="14"/>
        <color theme="1"/>
        <rFont val="Calibri"/>
        <family val="2"/>
        <scheme val="minor"/>
      </rPr>
      <t xml:space="preserve"> MSP</t>
    </r>
    <r>
      <rPr>
        <sz val="14"/>
        <color theme="1"/>
        <rFont val="Calibri"/>
        <family val="2"/>
        <scheme val="minor"/>
      </rPr>
      <t xml:space="preserve"> PPO 80</t>
    </r>
  </si>
  <si>
    <r>
      <t xml:space="preserve">CIGNA Open Access Plus </t>
    </r>
    <r>
      <rPr>
        <b/>
        <sz val="14"/>
        <color theme="1"/>
        <rFont val="Calibri"/>
        <family val="2"/>
        <scheme val="minor"/>
      </rPr>
      <t xml:space="preserve">MSP </t>
    </r>
    <r>
      <rPr>
        <sz val="14"/>
        <color theme="1"/>
        <rFont val="Calibri"/>
        <family val="2"/>
        <scheme val="minor"/>
      </rPr>
      <t>PP80</t>
    </r>
  </si>
  <si>
    <t>E Plus Child</t>
  </si>
  <si>
    <t>E Plus Multi</t>
  </si>
  <si>
    <t>Medicare Secondary Payer for parishes considered Small Employer with 19 employees or less. For employees age 65 and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</si>
</sst>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6" fontId="0" fillId="0" borderId="0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/>
    <xf numFmtId="0" fontId="6" fillId="2" borderId="1" xfId="0" applyFont="1" applyFill="1" applyBorder="1"/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6" fillId="0" borderId="5" xfId="0" applyFont="1" applyBorder="1"/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Fill="1" applyBorder="1" applyAlignment="1"/>
    <xf numFmtId="0" fontId="6" fillId="2" borderId="1" xfId="0" applyFont="1" applyFill="1" applyBorder="1" applyAlignment="1"/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/>
    <xf numFmtId="164" fontId="6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/>
    <xf numFmtId="0" fontId="1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/>
    <xf numFmtId="6" fontId="6" fillId="0" borderId="1" xfId="0" applyNumberFormat="1" applyFont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9" fillId="0" borderId="0" xfId="0" applyFont="1" applyBorder="1" applyAlignment="1">
      <alignment vertical="center"/>
    </xf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4" xfId="0" applyFont="1" applyBorder="1"/>
    <xf numFmtId="0" fontId="6" fillId="0" borderId="15" xfId="0" applyFont="1" applyBorder="1" applyAlignment="1">
      <alignment horizontal="left"/>
    </xf>
    <xf numFmtId="0" fontId="6" fillId="0" borderId="8" xfId="0" applyFont="1" applyBorder="1"/>
    <xf numFmtId="0" fontId="6" fillId="0" borderId="7" xfId="0" applyFont="1" applyBorder="1" applyAlignment="1">
      <alignment horizontal="center"/>
    </xf>
    <xf numFmtId="0" fontId="6" fillId="0" borderId="15" xfId="0" applyFont="1" applyBorder="1"/>
    <xf numFmtId="0" fontId="7" fillId="0" borderId="0" xfId="0" applyFont="1" applyBorder="1"/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/>
    <xf numFmtId="0" fontId="11" fillId="0" borderId="0" xfId="0" applyFont="1" applyBorder="1" applyAlignment="1">
      <alignment vertical="center"/>
    </xf>
    <xf numFmtId="0" fontId="7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0" fillId="2" borderId="0" xfId="0" applyFill="1"/>
    <xf numFmtId="3" fontId="4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4"/>
  <sheetViews>
    <sheetView tabSelected="1" topLeftCell="F1" zoomScale="106" zoomScaleNormal="106" workbookViewId="0">
      <selection activeCell="O1" sqref="O1"/>
    </sheetView>
  </sheetViews>
  <sheetFormatPr defaultRowHeight="14.4" x14ac:dyDescent="0.3"/>
  <cols>
    <col min="1" max="1" width="11.33203125" style="13" customWidth="1"/>
    <col min="2" max="2" width="37.88671875" customWidth="1"/>
    <col min="3" max="3" width="13" style="11" customWidth="1"/>
    <col min="4" max="4" width="25.5546875" style="8" customWidth="1"/>
    <col min="5" max="5" width="16.33203125" style="8" customWidth="1"/>
    <col min="6" max="6" width="27.88671875" style="8" customWidth="1"/>
    <col min="7" max="7" width="12.44140625" customWidth="1"/>
    <col min="8" max="8" width="14.88671875" style="77" customWidth="1"/>
    <col min="9" max="9" width="2.6640625" style="90" customWidth="1"/>
    <col min="10" max="10" width="22.109375" style="18" customWidth="1"/>
    <col min="11" max="11" width="37.6640625" style="18" customWidth="1"/>
    <col min="12" max="12" width="14.109375" style="18" customWidth="1"/>
    <col min="13" max="16" width="15.6640625" style="18" customWidth="1"/>
    <col min="17" max="17" width="10.6640625" customWidth="1"/>
  </cols>
  <sheetData>
    <row r="1" spans="1:17" ht="30" customHeight="1" x14ac:dyDescent="0.35">
      <c r="A1" s="29"/>
      <c r="B1" s="93"/>
      <c r="C1" s="30"/>
      <c r="D1" s="32" t="s">
        <v>0</v>
      </c>
      <c r="E1" s="34"/>
      <c r="F1" s="34"/>
      <c r="G1" s="64"/>
      <c r="H1" s="76"/>
      <c r="J1" s="29"/>
      <c r="K1" s="29"/>
      <c r="L1" s="30"/>
      <c r="M1" s="32" t="s">
        <v>38</v>
      </c>
      <c r="N1" s="34"/>
      <c r="O1" s="34"/>
      <c r="P1" s="64"/>
      <c r="Q1" s="76"/>
    </row>
    <row r="2" spans="1:17" ht="30" customHeight="1" x14ac:dyDescent="0.35">
      <c r="A2" s="29"/>
      <c r="B2" s="33"/>
      <c r="C2" s="31"/>
      <c r="D2" s="32"/>
      <c r="E2" s="32"/>
      <c r="F2" s="32"/>
      <c r="G2" s="64"/>
      <c r="H2" s="76"/>
      <c r="J2" s="29"/>
      <c r="K2" s="33"/>
      <c r="L2" s="31"/>
      <c r="M2" s="32"/>
      <c r="N2" s="32"/>
      <c r="O2" s="32"/>
      <c r="P2" s="64"/>
      <c r="Q2" s="76"/>
    </row>
    <row r="3" spans="1:17" ht="30" customHeight="1" x14ac:dyDescent="0.35">
      <c r="A3" s="29"/>
      <c r="B3" s="34" t="s">
        <v>1</v>
      </c>
      <c r="C3" s="35" t="s">
        <v>2</v>
      </c>
      <c r="D3" s="34" t="s">
        <v>30</v>
      </c>
      <c r="E3" s="34" t="s">
        <v>31</v>
      </c>
      <c r="F3" s="74" t="s">
        <v>32</v>
      </c>
      <c r="G3" s="65" t="s">
        <v>3</v>
      </c>
      <c r="H3" s="84" t="s">
        <v>36</v>
      </c>
      <c r="J3" s="29"/>
      <c r="K3" s="34" t="s">
        <v>1</v>
      </c>
      <c r="L3" s="35" t="s">
        <v>2</v>
      </c>
      <c r="M3" s="34" t="s">
        <v>30</v>
      </c>
      <c r="N3" s="34" t="s">
        <v>31</v>
      </c>
      <c r="O3" s="74" t="s">
        <v>32</v>
      </c>
      <c r="P3" s="65" t="s">
        <v>3</v>
      </c>
      <c r="Q3" s="84" t="s">
        <v>36</v>
      </c>
    </row>
    <row r="4" spans="1:17" ht="30" customHeight="1" x14ac:dyDescent="0.35">
      <c r="A4" s="36" t="s">
        <v>4</v>
      </c>
      <c r="B4" s="48" t="s">
        <v>5</v>
      </c>
      <c r="C4" s="39">
        <v>1184</v>
      </c>
      <c r="D4" s="38">
        <v>2131</v>
      </c>
      <c r="E4" s="38">
        <v>2131</v>
      </c>
      <c r="F4" s="38">
        <v>3315</v>
      </c>
      <c r="G4" s="66">
        <v>3315</v>
      </c>
      <c r="H4" s="85">
        <v>5.99</v>
      </c>
      <c r="J4" s="36" t="s">
        <v>4</v>
      </c>
      <c r="K4" s="48" t="s">
        <v>5</v>
      </c>
      <c r="L4" s="39">
        <v>1243</v>
      </c>
      <c r="M4" s="38">
        <v>2237</v>
      </c>
      <c r="N4" s="38">
        <v>2237</v>
      </c>
      <c r="O4" s="38">
        <v>3480</v>
      </c>
      <c r="P4" s="66">
        <v>3480</v>
      </c>
      <c r="Q4" s="85">
        <v>4.9800000000000004</v>
      </c>
    </row>
    <row r="5" spans="1:17" ht="30" customHeight="1" x14ac:dyDescent="0.35">
      <c r="A5" s="36" t="s">
        <v>4</v>
      </c>
      <c r="B5" s="49" t="s">
        <v>6</v>
      </c>
      <c r="C5" s="39">
        <v>1184</v>
      </c>
      <c r="D5" s="38">
        <v>2131</v>
      </c>
      <c r="E5" s="38">
        <v>2131</v>
      </c>
      <c r="F5" s="38">
        <v>3315</v>
      </c>
      <c r="G5" s="66">
        <v>3315</v>
      </c>
      <c r="H5" s="85">
        <v>5.98</v>
      </c>
      <c r="J5" s="36" t="s">
        <v>4</v>
      </c>
      <c r="K5" s="49" t="s">
        <v>6</v>
      </c>
      <c r="L5" s="39">
        <v>1243</v>
      </c>
      <c r="M5" s="38">
        <v>2237</v>
      </c>
      <c r="N5" s="38">
        <v>2237</v>
      </c>
      <c r="O5" s="38">
        <v>3480</v>
      </c>
      <c r="P5" s="66">
        <v>3480</v>
      </c>
      <c r="Q5" s="85">
        <v>4.9800000000000004</v>
      </c>
    </row>
    <row r="6" spans="1:17" ht="30" customHeight="1" x14ac:dyDescent="0.35">
      <c r="A6" s="37" t="s">
        <v>7</v>
      </c>
      <c r="B6" s="50" t="s">
        <v>8</v>
      </c>
      <c r="C6" s="52">
        <v>992</v>
      </c>
      <c r="D6" s="51">
        <v>1786</v>
      </c>
      <c r="E6" s="51">
        <v>1786</v>
      </c>
      <c r="F6" s="51">
        <v>2778</v>
      </c>
      <c r="G6" s="67">
        <v>2778</v>
      </c>
      <c r="H6" s="85">
        <v>5.99</v>
      </c>
      <c r="I6" s="91"/>
      <c r="J6" s="37" t="s">
        <v>7</v>
      </c>
      <c r="K6" s="50" t="s">
        <v>8</v>
      </c>
      <c r="L6" s="52">
        <v>1042</v>
      </c>
      <c r="M6" s="51">
        <v>1876</v>
      </c>
      <c r="N6" s="51">
        <v>1876</v>
      </c>
      <c r="O6" s="51">
        <v>2918</v>
      </c>
      <c r="P6" s="67">
        <v>2918</v>
      </c>
      <c r="Q6" s="85">
        <v>5.04</v>
      </c>
    </row>
    <row r="7" spans="1:17" s="21" customFormat="1" ht="30" customHeight="1" x14ac:dyDescent="0.35">
      <c r="A7" s="37" t="s">
        <v>7</v>
      </c>
      <c r="B7" s="50" t="s">
        <v>9</v>
      </c>
      <c r="C7" s="52">
        <v>992</v>
      </c>
      <c r="D7" s="51">
        <v>1786</v>
      </c>
      <c r="E7" s="51">
        <v>1786</v>
      </c>
      <c r="F7" s="51">
        <v>2778</v>
      </c>
      <c r="G7" s="67">
        <v>2778</v>
      </c>
      <c r="H7" s="85">
        <v>5.99</v>
      </c>
      <c r="I7" s="91"/>
      <c r="J7" s="37" t="s">
        <v>7</v>
      </c>
      <c r="K7" s="50" t="s">
        <v>9</v>
      </c>
      <c r="L7" s="52">
        <v>1042</v>
      </c>
      <c r="M7" s="51">
        <v>1876</v>
      </c>
      <c r="N7" s="51">
        <v>1876</v>
      </c>
      <c r="O7" s="51">
        <v>2918</v>
      </c>
      <c r="P7" s="67">
        <v>2918</v>
      </c>
      <c r="Q7" s="85">
        <v>5.04</v>
      </c>
    </row>
    <row r="8" spans="1:17" s="21" customFormat="1" ht="30" customHeight="1" x14ac:dyDescent="0.35">
      <c r="A8" s="36" t="s">
        <v>4</v>
      </c>
      <c r="B8" s="53" t="s">
        <v>11</v>
      </c>
      <c r="C8" s="55">
        <v>745</v>
      </c>
      <c r="D8" s="54">
        <v>1341</v>
      </c>
      <c r="E8" s="54">
        <v>1341</v>
      </c>
      <c r="F8" s="54">
        <v>2086</v>
      </c>
      <c r="G8" s="68">
        <v>2086</v>
      </c>
      <c r="H8" s="85">
        <v>7.04</v>
      </c>
      <c r="I8" s="91"/>
      <c r="J8" s="36" t="s">
        <v>4</v>
      </c>
      <c r="K8" s="53" t="s">
        <v>11</v>
      </c>
      <c r="L8" s="55">
        <v>786</v>
      </c>
      <c r="M8" s="54">
        <v>1415</v>
      </c>
      <c r="N8" s="54">
        <v>1415</v>
      </c>
      <c r="O8" s="54">
        <v>2201</v>
      </c>
      <c r="P8" s="68">
        <v>2201</v>
      </c>
      <c r="Q8" s="85">
        <v>5.5</v>
      </c>
    </row>
    <row r="9" spans="1:17" s="21" customFormat="1" ht="30" customHeight="1" x14ac:dyDescent="0.35">
      <c r="A9" s="36" t="s">
        <v>4</v>
      </c>
      <c r="B9" s="53" t="s">
        <v>10</v>
      </c>
      <c r="C9" s="55">
        <v>745</v>
      </c>
      <c r="D9" s="54">
        <v>1341</v>
      </c>
      <c r="E9" s="54">
        <v>1341</v>
      </c>
      <c r="F9" s="54">
        <v>2086</v>
      </c>
      <c r="G9" s="68">
        <v>2086</v>
      </c>
      <c r="H9" s="85">
        <v>7.04</v>
      </c>
      <c r="I9" s="91"/>
      <c r="J9" s="36" t="s">
        <v>4</v>
      </c>
      <c r="K9" s="53" t="s">
        <v>10</v>
      </c>
      <c r="L9" s="55">
        <v>786</v>
      </c>
      <c r="M9" s="54">
        <v>1415</v>
      </c>
      <c r="N9" s="54">
        <v>1415</v>
      </c>
      <c r="O9" s="54">
        <v>2201</v>
      </c>
      <c r="P9" s="68">
        <v>2201</v>
      </c>
      <c r="Q9" s="85">
        <v>5.5</v>
      </c>
    </row>
    <row r="10" spans="1:17" ht="30" customHeight="1" x14ac:dyDescent="0.35">
      <c r="A10" s="36" t="s">
        <v>12</v>
      </c>
      <c r="B10" s="36" t="s">
        <v>13</v>
      </c>
      <c r="C10" s="39">
        <v>41</v>
      </c>
      <c r="D10" s="38">
        <v>74</v>
      </c>
      <c r="E10" s="38">
        <v>74</v>
      </c>
      <c r="F10" s="38">
        <v>115</v>
      </c>
      <c r="G10" s="66">
        <v>115</v>
      </c>
      <c r="H10" s="86">
        <v>10.81</v>
      </c>
      <c r="J10" s="36" t="s">
        <v>12</v>
      </c>
      <c r="K10" s="36" t="s">
        <v>13</v>
      </c>
      <c r="L10" s="39">
        <v>41</v>
      </c>
      <c r="M10" s="38">
        <v>74</v>
      </c>
      <c r="N10" s="38">
        <v>74</v>
      </c>
      <c r="O10" s="38">
        <v>115</v>
      </c>
      <c r="P10" s="66">
        <v>115</v>
      </c>
      <c r="Q10" s="86">
        <v>0</v>
      </c>
    </row>
    <row r="11" spans="1:17" ht="30" customHeight="1" x14ac:dyDescent="0.35">
      <c r="A11" s="36" t="s">
        <v>12</v>
      </c>
      <c r="B11" s="48" t="s">
        <v>14</v>
      </c>
      <c r="C11" s="39">
        <v>71</v>
      </c>
      <c r="D11" s="38">
        <v>128</v>
      </c>
      <c r="E11" s="38">
        <v>128</v>
      </c>
      <c r="F11" s="38">
        <v>199</v>
      </c>
      <c r="G11" s="66">
        <v>199</v>
      </c>
      <c r="H11" s="85">
        <v>1.51</v>
      </c>
      <c r="J11" s="36" t="s">
        <v>12</v>
      </c>
      <c r="K11" s="48" t="s">
        <v>14</v>
      </c>
      <c r="L11" s="39">
        <v>71</v>
      </c>
      <c r="M11" s="38">
        <v>128</v>
      </c>
      <c r="N11" s="38">
        <v>128</v>
      </c>
      <c r="O11" s="38">
        <v>199</v>
      </c>
      <c r="P11" s="66">
        <v>199</v>
      </c>
      <c r="Q11" s="85">
        <v>0</v>
      </c>
    </row>
    <row r="12" spans="1:17" ht="30" customHeight="1" x14ac:dyDescent="0.35">
      <c r="A12" s="40" t="s">
        <v>12</v>
      </c>
      <c r="B12" s="48" t="s">
        <v>15</v>
      </c>
      <c r="C12" s="39">
        <v>88</v>
      </c>
      <c r="D12" s="38">
        <v>158</v>
      </c>
      <c r="E12" s="38">
        <v>158</v>
      </c>
      <c r="F12" s="38">
        <v>246</v>
      </c>
      <c r="G12" s="66">
        <v>246</v>
      </c>
      <c r="H12" s="85">
        <v>0.86</v>
      </c>
      <c r="J12" s="40" t="s">
        <v>12</v>
      </c>
      <c r="K12" s="48" t="s">
        <v>15</v>
      </c>
      <c r="L12" s="39">
        <v>88</v>
      </c>
      <c r="M12" s="38">
        <v>158</v>
      </c>
      <c r="N12" s="38">
        <v>158</v>
      </c>
      <c r="O12" s="38">
        <v>246</v>
      </c>
      <c r="P12" s="66">
        <v>246</v>
      </c>
      <c r="Q12" s="85">
        <v>0</v>
      </c>
    </row>
    <row r="13" spans="1:17" ht="30" customHeight="1" x14ac:dyDescent="0.35">
      <c r="A13" s="41"/>
      <c r="B13" s="88" t="s">
        <v>16</v>
      </c>
      <c r="C13" s="89">
        <v>4</v>
      </c>
      <c r="D13" s="89">
        <v>4</v>
      </c>
      <c r="E13" s="89">
        <v>4</v>
      </c>
      <c r="F13" s="89">
        <v>4</v>
      </c>
      <c r="G13" s="89">
        <v>4</v>
      </c>
      <c r="H13" s="87">
        <v>-20</v>
      </c>
      <c r="J13" s="41"/>
      <c r="K13" s="88" t="s">
        <v>16</v>
      </c>
      <c r="L13" s="89">
        <v>4</v>
      </c>
      <c r="M13" s="89">
        <v>4</v>
      </c>
      <c r="N13" s="89">
        <v>4</v>
      </c>
      <c r="O13" s="89">
        <v>4</v>
      </c>
      <c r="P13" s="89">
        <v>4</v>
      </c>
      <c r="Q13" s="85">
        <v>0</v>
      </c>
    </row>
    <row r="14" spans="1:17" x14ac:dyDescent="0.3">
      <c r="A14" s="16"/>
      <c r="B14" s="12"/>
      <c r="C14" s="10"/>
      <c r="D14" s="10"/>
      <c r="E14" s="10"/>
      <c r="F14" s="10"/>
      <c r="G14" s="10"/>
      <c r="H14" s="19"/>
      <c r="J14" s="16"/>
      <c r="K14" s="12"/>
      <c r="L14" s="10"/>
      <c r="M14" s="10"/>
      <c r="N14" s="10"/>
      <c r="O14" s="10"/>
      <c r="P14" s="10"/>
      <c r="Q14" s="19"/>
    </row>
    <row r="15" spans="1:17" s="7" customFormat="1" x14ac:dyDescent="0.3">
      <c r="A15" s="16"/>
      <c r="C15" s="10"/>
      <c r="D15" s="10"/>
      <c r="E15" s="10"/>
      <c r="F15" s="10"/>
      <c r="G15" s="10"/>
      <c r="H15" s="19"/>
      <c r="I15" s="90"/>
      <c r="J15" s="16"/>
      <c r="L15" s="10"/>
      <c r="M15" s="10"/>
      <c r="N15" s="10"/>
      <c r="O15" s="10"/>
      <c r="P15" s="10"/>
      <c r="Q15" s="19"/>
    </row>
    <row r="16" spans="1:17" ht="30" customHeight="1" thickBot="1" x14ac:dyDescent="0.4">
      <c r="A16" s="29"/>
      <c r="B16" s="81" t="s">
        <v>17</v>
      </c>
      <c r="C16" s="82"/>
      <c r="D16" s="83"/>
      <c r="E16" s="43"/>
      <c r="F16" s="43"/>
      <c r="G16" s="42"/>
      <c r="H16" s="20"/>
      <c r="J16" s="29"/>
      <c r="K16" s="81" t="s">
        <v>17</v>
      </c>
      <c r="L16" s="82"/>
      <c r="M16" s="83"/>
      <c r="N16" s="43"/>
      <c r="O16" s="43"/>
      <c r="P16" s="42"/>
      <c r="Q16" s="20"/>
    </row>
    <row r="17" spans="1:17" ht="30" customHeight="1" x14ac:dyDescent="0.35">
      <c r="A17" s="29"/>
      <c r="B17" s="43" t="s">
        <v>18</v>
      </c>
      <c r="C17" s="44" t="s">
        <v>19</v>
      </c>
      <c r="D17" s="47"/>
      <c r="E17" s="36"/>
      <c r="F17" s="36"/>
      <c r="G17" s="29"/>
      <c r="H17" s="20"/>
      <c r="J17" s="29"/>
      <c r="K17" s="43" t="s">
        <v>18</v>
      </c>
      <c r="L17" s="44" t="s">
        <v>19</v>
      </c>
      <c r="M17" s="47"/>
      <c r="N17" s="36"/>
      <c r="O17" s="36"/>
      <c r="P17" s="29"/>
      <c r="Q17" s="20"/>
    </row>
    <row r="18" spans="1:17" ht="30" customHeight="1" x14ac:dyDescent="0.35">
      <c r="A18" s="29"/>
      <c r="B18" s="36" t="s">
        <v>20</v>
      </c>
      <c r="C18" s="45" t="s">
        <v>21</v>
      </c>
      <c r="D18" s="47"/>
      <c r="E18" s="36"/>
      <c r="F18" s="36"/>
      <c r="G18" s="29"/>
      <c r="H18" s="19"/>
      <c r="J18" s="29"/>
      <c r="K18" s="36" t="s">
        <v>20</v>
      </c>
      <c r="L18" s="45" t="s">
        <v>21</v>
      </c>
      <c r="M18" s="47"/>
      <c r="N18" s="36"/>
      <c r="O18" s="36"/>
      <c r="P18" s="29"/>
      <c r="Q18" s="19"/>
    </row>
    <row r="19" spans="1:17" ht="30" customHeight="1" x14ac:dyDescent="0.35">
      <c r="A19" s="29"/>
      <c r="B19" s="36" t="s">
        <v>22</v>
      </c>
      <c r="C19" s="45" t="s">
        <v>23</v>
      </c>
      <c r="D19" s="47"/>
      <c r="E19" s="36"/>
      <c r="F19" s="36"/>
      <c r="G19" s="29"/>
      <c r="H19" s="20"/>
      <c r="J19" s="29"/>
      <c r="K19" s="36" t="s">
        <v>22</v>
      </c>
      <c r="L19" s="45" t="s">
        <v>23</v>
      </c>
      <c r="M19" s="47"/>
      <c r="N19" s="36"/>
      <c r="O19" s="36"/>
      <c r="P19" s="29"/>
      <c r="Q19" s="20"/>
    </row>
    <row r="20" spans="1:17" ht="30" customHeight="1" x14ac:dyDescent="0.35">
      <c r="A20" s="29"/>
      <c r="B20" s="36" t="s">
        <v>24</v>
      </c>
      <c r="C20" s="58" t="s">
        <v>25</v>
      </c>
      <c r="D20" s="36"/>
      <c r="E20" s="36"/>
      <c r="F20" s="36"/>
      <c r="G20" s="42"/>
      <c r="H20" s="20"/>
      <c r="J20" s="29"/>
      <c r="K20" s="36" t="s">
        <v>24</v>
      </c>
      <c r="L20" s="58" t="s">
        <v>25</v>
      </c>
      <c r="M20" s="36"/>
      <c r="N20" s="36"/>
      <c r="O20" s="36"/>
      <c r="P20" s="42"/>
      <c r="Q20" s="20"/>
    </row>
    <row r="21" spans="1:17" ht="30" customHeight="1" x14ac:dyDescent="0.35">
      <c r="A21" s="29"/>
      <c r="B21" s="36" t="s">
        <v>26</v>
      </c>
      <c r="C21" s="45" t="s">
        <v>27</v>
      </c>
      <c r="G21" s="46"/>
      <c r="H21" s="20"/>
      <c r="J21" s="29"/>
      <c r="K21" s="36" t="s">
        <v>26</v>
      </c>
      <c r="L21" s="45" t="s">
        <v>27</v>
      </c>
      <c r="M21" s="8"/>
      <c r="N21" s="8"/>
      <c r="O21" s="8"/>
      <c r="P21" s="46"/>
      <c r="Q21" s="20"/>
    </row>
    <row r="22" spans="1:17" ht="30" customHeight="1" x14ac:dyDescent="0.35">
      <c r="A22" s="29"/>
      <c r="B22" s="36" t="s">
        <v>28</v>
      </c>
      <c r="C22" s="29"/>
      <c r="D22" s="36"/>
      <c r="E22" s="36"/>
      <c r="F22" s="36"/>
      <c r="G22" s="42"/>
      <c r="H22" s="20"/>
      <c r="J22" s="29"/>
      <c r="K22" s="36" t="s">
        <v>28</v>
      </c>
      <c r="L22" s="29"/>
      <c r="M22" s="36"/>
      <c r="N22" s="36"/>
      <c r="O22" s="36"/>
      <c r="P22" s="42"/>
      <c r="Q22" s="20"/>
    </row>
    <row r="23" spans="1:17" x14ac:dyDescent="0.3">
      <c r="J23" s="13"/>
      <c r="K23"/>
      <c r="L23" s="11"/>
      <c r="M23" s="8"/>
      <c r="N23" s="8"/>
      <c r="O23" s="8"/>
      <c r="P23"/>
      <c r="Q23" s="77"/>
    </row>
    <row r="24" spans="1:17" x14ac:dyDescent="0.3">
      <c r="D24" s="75" t="s">
        <v>29</v>
      </c>
      <c r="E24" s="1"/>
      <c r="F24" s="1"/>
      <c r="G24" s="4"/>
      <c r="J24" s="13"/>
      <c r="K24"/>
      <c r="L24" s="11"/>
      <c r="M24" s="75" t="s">
        <v>39</v>
      </c>
      <c r="N24" s="1"/>
      <c r="O24" s="1"/>
      <c r="P24" s="4"/>
      <c r="Q24" s="77"/>
    </row>
    <row r="25" spans="1:17" x14ac:dyDescent="0.3">
      <c r="B25" s="3"/>
      <c r="C25" s="5"/>
      <c r="D25" s="75"/>
      <c r="E25" s="75"/>
      <c r="F25" s="75"/>
      <c r="G25" s="4"/>
      <c r="J25" s="13"/>
      <c r="K25" s="3"/>
      <c r="L25" s="5"/>
      <c r="M25" s="75"/>
      <c r="N25" s="75"/>
      <c r="O25" s="75"/>
      <c r="P25" s="4"/>
      <c r="Q25" s="77"/>
    </row>
    <row r="26" spans="1:17" ht="18" x14ac:dyDescent="0.3">
      <c r="B26" s="1" t="s">
        <v>1</v>
      </c>
      <c r="C26" s="59" t="s">
        <v>2</v>
      </c>
      <c r="D26" s="1" t="s">
        <v>33</v>
      </c>
      <c r="E26" s="1" t="s">
        <v>34</v>
      </c>
      <c r="F26" s="78" t="s">
        <v>35</v>
      </c>
      <c r="G26" s="69" t="s">
        <v>3</v>
      </c>
      <c r="H26" s="84" t="s">
        <v>37</v>
      </c>
      <c r="J26" s="13"/>
      <c r="K26" s="34" t="s">
        <v>1</v>
      </c>
      <c r="L26" s="35" t="s">
        <v>2</v>
      </c>
      <c r="M26" s="34" t="s">
        <v>30</v>
      </c>
      <c r="N26" s="34" t="s">
        <v>31</v>
      </c>
      <c r="O26" s="74" t="s">
        <v>32</v>
      </c>
      <c r="P26" s="65" t="s">
        <v>3</v>
      </c>
      <c r="Q26" s="84" t="s">
        <v>36</v>
      </c>
    </row>
    <row r="27" spans="1:17" ht="18" x14ac:dyDescent="0.35">
      <c r="A27" s="14" t="s">
        <v>4</v>
      </c>
      <c r="B27" s="2" t="s">
        <v>5</v>
      </c>
      <c r="C27" s="60">
        <f>1184*12</f>
        <v>14208</v>
      </c>
      <c r="D27" s="23">
        <f>2131*12</f>
        <v>25572</v>
      </c>
      <c r="E27" s="23">
        <f>2131*12</f>
        <v>25572</v>
      </c>
      <c r="F27" s="70">
        <f>3315*12</f>
        <v>39780</v>
      </c>
      <c r="G27" s="70">
        <f>3315*12</f>
        <v>39780</v>
      </c>
      <c r="H27" s="85">
        <v>5.99</v>
      </c>
      <c r="J27" s="14" t="s">
        <v>4</v>
      </c>
      <c r="K27" s="48" t="s">
        <v>5</v>
      </c>
      <c r="L27" s="39">
        <f>1243*12</f>
        <v>14916</v>
      </c>
      <c r="M27" s="38">
        <f>2237*12</f>
        <v>26844</v>
      </c>
      <c r="N27" s="38">
        <f>2237*12</f>
        <v>26844</v>
      </c>
      <c r="O27" s="38">
        <f>3480*12</f>
        <v>41760</v>
      </c>
      <c r="P27" s="38">
        <f>3480*12</f>
        <v>41760</v>
      </c>
      <c r="Q27" s="85">
        <v>4.9800000000000004</v>
      </c>
    </row>
    <row r="28" spans="1:17" ht="18" x14ac:dyDescent="0.35">
      <c r="A28" s="14" t="s">
        <v>4</v>
      </c>
      <c r="B28" s="9" t="s">
        <v>6</v>
      </c>
      <c r="C28" s="60">
        <f>1184*12</f>
        <v>14208</v>
      </c>
      <c r="D28" s="23">
        <f>2131*12</f>
        <v>25572</v>
      </c>
      <c r="E28" s="23">
        <f>2131*12</f>
        <v>25572</v>
      </c>
      <c r="F28" s="70">
        <f>3315*12</f>
        <v>39780</v>
      </c>
      <c r="G28" s="70">
        <f>3315*12</f>
        <v>39780</v>
      </c>
      <c r="H28" s="85">
        <v>5.98</v>
      </c>
      <c r="J28" s="14" t="s">
        <v>4</v>
      </c>
      <c r="K28" s="49" t="s">
        <v>6</v>
      </c>
      <c r="L28" s="39">
        <f>1243*12</f>
        <v>14916</v>
      </c>
      <c r="M28" s="38">
        <f>2237*12</f>
        <v>26844</v>
      </c>
      <c r="N28" s="38">
        <f>2237*12</f>
        <v>26844</v>
      </c>
      <c r="O28" s="38">
        <f>3480*12</f>
        <v>41760</v>
      </c>
      <c r="P28" s="38">
        <f>3480*12</f>
        <v>41760</v>
      </c>
      <c r="Q28" s="85">
        <v>4.9800000000000004</v>
      </c>
    </row>
    <row r="29" spans="1:17" ht="18" x14ac:dyDescent="0.35">
      <c r="A29" s="15" t="s">
        <v>7</v>
      </c>
      <c r="B29" s="6" t="s">
        <v>8</v>
      </c>
      <c r="C29" s="61">
        <f>992*12</f>
        <v>11904</v>
      </c>
      <c r="D29" s="24">
        <f>1786*12</f>
        <v>21432</v>
      </c>
      <c r="E29" s="24">
        <f>1786*12</f>
        <v>21432</v>
      </c>
      <c r="F29" s="71">
        <f>2778*12</f>
        <v>33336</v>
      </c>
      <c r="G29" s="71">
        <f>2778*12</f>
        <v>33336</v>
      </c>
      <c r="H29" s="85">
        <v>5.99</v>
      </c>
      <c r="J29" s="15" t="s">
        <v>7</v>
      </c>
      <c r="K29" s="50" t="s">
        <v>8</v>
      </c>
      <c r="L29" s="52">
        <f>1042*12</f>
        <v>12504</v>
      </c>
      <c r="M29" s="51">
        <f>1876*12</f>
        <v>22512</v>
      </c>
      <c r="N29" s="51">
        <f>1876*12</f>
        <v>22512</v>
      </c>
      <c r="O29" s="51">
        <f>2918*12</f>
        <v>35016</v>
      </c>
      <c r="P29" s="51">
        <f>2918*12</f>
        <v>35016</v>
      </c>
      <c r="Q29" s="85">
        <v>5.04</v>
      </c>
    </row>
    <row r="30" spans="1:17" ht="18" x14ac:dyDescent="0.35">
      <c r="A30" s="15" t="s">
        <v>4</v>
      </c>
      <c r="B30" s="6" t="s">
        <v>9</v>
      </c>
      <c r="C30" s="61">
        <f>992*12</f>
        <v>11904</v>
      </c>
      <c r="D30" s="24">
        <f>1786*12</f>
        <v>21432</v>
      </c>
      <c r="E30" s="24">
        <f>1786*12</f>
        <v>21432</v>
      </c>
      <c r="F30" s="71">
        <f>2778*12</f>
        <v>33336</v>
      </c>
      <c r="G30" s="71">
        <f>2778*12</f>
        <v>33336</v>
      </c>
      <c r="H30" s="85">
        <v>5.99</v>
      </c>
      <c r="J30" s="15" t="s">
        <v>4</v>
      </c>
      <c r="K30" s="50" t="s">
        <v>9</v>
      </c>
      <c r="L30" s="52">
        <f>1042*12</f>
        <v>12504</v>
      </c>
      <c r="M30" s="51">
        <f t="shared" ref="M30:N30" si="0">1876*12</f>
        <v>22512</v>
      </c>
      <c r="N30" s="51">
        <f t="shared" si="0"/>
        <v>22512</v>
      </c>
      <c r="O30" s="51">
        <f t="shared" ref="O30:P30" si="1">2918*12</f>
        <v>35016</v>
      </c>
      <c r="P30" s="51">
        <f t="shared" si="1"/>
        <v>35016</v>
      </c>
      <c r="Q30" s="85">
        <v>5.04</v>
      </c>
    </row>
    <row r="31" spans="1:17" ht="18" x14ac:dyDescent="0.35">
      <c r="A31" s="14" t="s">
        <v>4</v>
      </c>
      <c r="B31" s="22" t="s">
        <v>10</v>
      </c>
      <c r="C31" s="62">
        <f>745*12</f>
        <v>8940</v>
      </c>
      <c r="D31" s="25">
        <f>1341*12</f>
        <v>16092</v>
      </c>
      <c r="E31" s="25">
        <f>1341*12</f>
        <v>16092</v>
      </c>
      <c r="F31" s="72">
        <f>2086*12</f>
        <v>25032</v>
      </c>
      <c r="G31" s="72">
        <f>2086*12</f>
        <v>25032</v>
      </c>
      <c r="H31" s="85">
        <v>7.04</v>
      </c>
      <c r="J31" s="14" t="s">
        <v>4</v>
      </c>
      <c r="K31" s="53" t="s">
        <v>11</v>
      </c>
      <c r="L31" s="55">
        <f>786*12</f>
        <v>9432</v>
      </c>
      <c r="M31" s="54">
        <f>1415*12</f>
        <v>16980</v>
      </c>
      <c r="N31" s="54">
        <f>1415*12</f>
        <v>16980</v>
      </c>
      <c r="O31" s="54">
        <f>2201*12</f>
        <v>26412</v>
      </c>
      <c r="P31" s="54">
        <f>2201*12</f>
        <v>26412</v>
      </c>
      <c r="Q31" s="85">
        <v>5.5</v>
      </c>
    </row>
    <row r="32" spans="1:17" ht="18" x14ac:dyDescent="0.35">
      <c r="A32" s="14" t="s">
        <v>4</v>
      </c>
      <c r="B32" s="22" t="s">
        <v>11</v>
      </c>
      <c r="C32" s="62">
        <f>745*12</f>
        <v>8940</v>
      </c>
      <c r="D32" s="25">
        <f>1341*12</f>
        <v>16092</v>
      </c>
      <c r="E32" s="25">
        <f>1341*12</f>
        <v>16092</v>
      </c>
      <c r="F32" s="72">
        <f>2086*12</f>
        <v>25032</v>
      </c>
      <c r="G32" s="72">
        <f>2086*12</f>
        <v>25032</v>
      </c>
      <c r="H32" s="85">
        <v>7.03</v>
      </c>
      <c r="I32" s="92"/>
      <c r="J32" s="14" t="s">
        <v>4</v>
      </c>
      <c r="K32" s="53" t="s">
        <v>10</v>
      </c>
      <c r="L32" s="55">
        <f>786*12</f>
        <v>9432</v>
      </c>
      <c r="M32" s="54">
        <f t="shared" ref="M32:N32" si="2">1415*12</f>
        <v>16980</v>
      </c>
      <c r="N32" s="54">
        <f t="shared" si="2"/>
        <v>16980</v>
      </c>
      <c r="O32" s="54">
        <f>2201*12</f>
        <v>26412</v>
      </c>
      <c r="P32" s="54">
        <f>2201*12</f>
        <v>26412</v>
      </c>
      <c r="Q32" s="85">
        <v>5.5</v>
      </c>
    </row>
    <row r="33" spans="1:17" ht="18" x14ac:dyDescent="0.35">
      <c r="A33" s="14" t="s">
        <v>12</v>
      </c>
      <c r="B33" s="8" t="s">
        <v>13</v>
      </c>
      <c r="C33" s="63">
        <f>41*12</f>
        <v>492</v>
      </c>
      <c r="D33" s="26">
        <f>74*12</f>
        <v>888</v>
      </c>
      <c r="E33" s="26">
        <f>74*12</f>
        <v>888</v>
      </c>
      <c r="F33" s="73">
        <f>115*12</f>
        <v>1380</v>
      </c>
      <c r="G33" s="73">
        <f>115*12</f>
        <v>1380</v>
      </c>
      <c r="H33" s="86">
        <v>10.81</v>
      </c>
      <c r="J33" s="14" t="s">
        <v>12</v>
      </c>
      <c r="K33" s="36" t="s">
        <v>13</v>
      </c>
      <c r="L33" s="39">
        <f>41*12</f>
        <v>492</v>
      </c>
      <c r="M33" s="38">
        <f>74*12</f>
        <v>888</v>
      </c>
      <c r="N33" s="38">
        <f>74*12</f>
        <v>888</v>
      </c>
      <c r="O33" s="38">
        <v>115</v>
      </c>
      <c r="P33" s="66">
        <v>115</v>
      </c>
      <c r="Q33" s="86">
        <v>0</v>
      </c>
    </row>
    <row r="34" spans="1:17" ht="18" x14ac:dyDescent="0.35">
      <c r="A34" s="14" t="s">
        <v>12</v>
      </c>
      <c r="B34" s="2" t="s">
        <v>14</v>
      </c>
      <c r="C34" s="60">
        <f>71*12</f>
        <v>852</v>
      </c>
      <c r="D34" s="23">
        <f>128*12</f>
        <v>1536</v>
      </c>
      <c r="E34" s="23">
        <f>128*12</f>
        <v>1536</v>
      </c>
      <c r="F34" s="70">
        <f>199*12</f>
        <v>2388</v>
      </c>
      <c r="G34" s="70">
        <f>199*12</f>
        <v>2388</v>
      </c>
      <c r="H34" s="85">
        <v>1.51</v>
      </c>
      <c r="J34" s="14" t="s">
        <v>12</v>
      </c>
      <c r="K34" s="48" t="s">
        <v>14</v>
      </c>
      <c r="L34" s="39">
        <f>71*12</f>
        <v>852</v>
      </c>
      <c r="M34" s="38">
        <f>128*12</f>
        <v>1536</v>
      </c>
      <c r="N34" s="38">
        <f>128*12</f>
        <v>1536</v>
      </c>
      <c r="O34" s="38">
        <f>199*12</f>
        <v>2388</v>
      </c>
      <c r="P34" s="38">
        <f>199*12</f>
        <v>2388</v>
      </c>
      <c r="Q34" s="85">
        <v>0</v>
      </c>
    </row>
    <row r="35" spans="1:17" ht="18" x14ac:dyDescent="0.35">
      <c r="A35" s="17" t="s">
        <v>12</v>
      </c>
      <c r="B35" s="2" t="s">
        <v>15</v>
      </c>
      <c r="C35" s="57">
        <f>88*12</f>
        <v>1056</v>
      </c>
      <c r="D35" s="57">
        <f>158*12</f>
        <v>1896</v>
      </c>
      <c r="E35" s="57">
        <f>158*12</f>
        <v>1896</v>
      </c>
      <c r="F35" s="57">
        <f>246*12</f>
        <v>2952</v>
      </c>
      <c r="G35" s="57">
        <f>246*12</f>
        <v>2952</v>
      </c>
      <c r="H35" s="85">
        <v>0.86</v>
      </c>
      <c r="J35" s="17" t="s">
        <v>12</v>
      </c>
      <c r="K35" s="48" t="s">
        <v>15</v>
      </c>
      <c r="L35" s="39">
        <f>88*12</f>
        <v>1056</v>
      </c>
      <c r="M35" s="38">
        <f>158*12</f>
        <v>1896</v>
      </c>
      <c r="N35" s="38">
        <f>158*12</f>
        <v>1896</v>
      </c>
      <c r="O35" s="38">
        <f>246*12</f>
        <v>2952</v>
      </c>
      <c r="P35" s="38">
        <f>246*12</f>
        <v>2952</v>
      </c>
      <c r="Q35" s="85">
        <v>0</v>
      </c>
    </row>
    <row r="36" spans="1:17" ht="18" x14ac:dyDescent="0.35">
      <c r="B36" s="2" t="s">
        <v>16</v>
      </c>
      <c r="C36" s="28">
        <f>4*12</f>
        <v>48</v>
      </c>
      <c r="D36" s="28">
        <f>4*12</f>
        <v>48</v>
      </c>
      <c r="E36" s="28">
        <f>4*12</f>
        <v>48</v>
      </c>
      <c r="F36" s="28">
        <f>4*12</f>
        <v>48</v>
      </c>
      <c r="G36" s="28">
        <f>4*12</f>
        <v>48</v>
      </c>
      <c r="H36" s="87">
        <v>-20</v>
      </c>
      <c r="J36" s="13"/>
      <c r="K36" s="88" t="s">
        <v>16</v>
      </c>
      <c r="L36" s="89">
        <f>4*12</f>
        <v>48</v>
      </c>
      <c r="M36" s="89">
        <f t="shared" ref="M36:P36" si="3">4*12</f>
        <v>48</v>
      </c>
      <c r="N36" s="89">
        <f t="shared" si="3"/>
        <v>48</v>
      </c>
      <c r="O36" s="89">
        <f t="shared" si="3"/>
        <v>48</v>
      </c>
      <c r="P36" s="89">
        <f t="shared" si="3"/>
        <v>48</v>
      </c>
      <c r="Q36" s="85">
        <v>0</v>
      </c>
    </row>
    <row r="37" spans="1:17" ht="15.6" x14ac:dyDescent="0.3">
      <c r="B37" s="12"/>
      <c r="C37" s="27"/>
      <c r="D37" s="27"/>
      <c r="E37" s="27"/>
      <c r="F37" s="27"/>
      <c r="G37" s="27"/>
      <c r="H37" s="19"/>
      <c r="K37" s="88"/>
    </row>
    <row r="38" spans="1:17" s="7" customFormat="1" x14ac:dyDescent="0.3">
      <c r="A38" s="79"/>
      <c r="C38" s="80"/>
      <c r="H38" s="20"/>
      <c r="I38" s="90"/>
      <c r="J38" s="18"/>
      <c r="K38" s="18"/>
      <c r="L38" s="18"/>
      <c r="M38" s="18"/>
      <c r="N38" s="18"/>
      <c r="O38" s="18"/>
      <c r="P38" s="18"/>
    </row>
    <row r="39" spans="1:17" s="7" customFormat="1" x14ac:dyDescent="0.3">
      <c r="A39" s="79"/>
      <c r="C39" s="80"/>
      <c r="H39" s="20"/>
      <c r="I39" s="90"/>
      <c r="J39" s="18"/>
      <c r="K39" s="18"/>
      <c r="L39" s="18"/>
      <c r="M39" s="18"/>
      <c r="N39" s="18"/>
      <c r="O39" s="18"/>
      <c r="P39" s="18"/>
    </row>
    <row r="40" spans="1:17" s="7" customFormat="1" x14ac:dyDescent="0.3">
      <c r="A40" s="79"/>
      <c r="C40" s="80"/>
      <c r="H40" s="20"/>
      <c r="I40" s="90"/>
      <c r="J40" s="18"/>
      <c r="K40" s="18"/>
      <c r="L40" s="18"/>
      <c r="M40" s="18"/>
      <c r="N40" s="18"/>
      <c r="O40" s="18"/>
      <c r="P40" s="18"/>
    </row>
    <row r="41" spans="1:17" s="7" customFormat="1" x14ac:dyDescent="0.3">
      <c r="A41" s="79"/>
      <c r="C41" s="80"/>
      <c r="H41" s="20"/>
      <c r="I41" s="90"/>
      <c r="J41" s="18"/>
      <c r="K41" s="18"/>
      <c r="L41" s="18"/>
      <c r="M41" s="18"/>
      <c r="N41" s="18"/>
      <c r="O41" s="18"/>
      <c r="P41" s="18"/>
    </row>
    <row r="42" spans="1:17" s="7" customFormat="1" x14ac:dyDescent="0.3">
      <c r="A42" s="79"/>
      <c r="C42" s="80"/>
      <c r="H42" s="20"/>
      <c r="I42" s="90"/>
      <c r="J42" s="18"/>
      <c r="K42" s="18"/>
      <c r="L42" s="18"/>
      <c r="M42" s="18"/>
      <c r="N42" s="18"/>
      <c r="O42" s="18"/>
      <c r="P42" s="18"/>
    </row>
    <row r="43" spans="1:17" s="7" customFormat="1" x14ac:dyDescent="0.3">
      <c r="A43" s="79"/>
      <c r="C43" s="80"/>
      <c r="H43" s="20"/>
      <c r="I43" s="90"/>
      <c r="J43" s="18"/>
      <c r="K43" s="18"/>
      <c r="L43" s="18"/>
      <c r="M43" s="18"/>
      <c r="N43" s="18"/>
      <c r="O43" s="18"/>
      <c r="P43" s="18"/>
    </row>
    <row r="44" spans="1:17" s="7" customFormat="1" x14ac:dyDescent="0.3">
      <c r="A44" s="79"/>
      <c r="C44" s="80"/>
      <c r="H44" s="20"/>
      <c r="I44" s="90"/>
      <c r="J44" s="18"/>
      <c r="K44" s="18"/>
      <c r="L44" s="18"/>
      <c r="M44" s="18"/>
      <c r="N44" s="18"/>
      <c r="O44" s="18"/>
      <c r="P44" s="18"/>
    </row>
    <row r="45" spans="1:17" s="7" customFormat="1" x14ac:dyDescent="0.3">
      <c r="A45" s="79"/>
      <c r="C45" s="80"/>
      <c r="H45" s="20"/>
      <c r="I45" s="90"/>
      <c r="J45" s="18"/>
      <c r="K45" s="18"/>
      <c r="L45" s="18"/>
      <c r="M45" s="18"/>
      <c r="N45" s="18"/>
      <c r="O45" s="18"/>
      <c r="P45" s="18"/>
    </row>
    <row r="46" spans="1:17" s="7" customFormat="1" x14ac:dyDescent="0.3">
      <c r="A46" s="79"/>
      <c r="C46" s="80"/>
      <c r="H46" s="20"/>
      <c r="I46" s="90"/>
      <c r="J46" s="18"/>
      <c r="K46" s="18"/>
      <c r="L46" s="18"/>
      <c r="M46" s="18"/>
      <c r="N46" s="18"/>
      <c r="O46" s="18"/>
      <c r="P46" s="18"/>
    </row>
    <row r="47" spans="1:17" s="7" customFormat="1" x14ac:dyDescent="0.3">
      <c r="A47" s="79"/>
      <c r="C47" s="80"/>
      <c r="H47" s="20"/>
      <c r="I47" s="90"/>
      <c r="J47" s="18"/>
      <c r="K47" s="18"/>
      <c r="L47" s="18"/>
      <c r="M47" s="18"/>
      <c r="N47" s="18"/>
      <c r="O47" s="18"/>
      <c r="P47" s="18"/>
    </row>
    <row r="48" spans="1:17" s="7" customFormat="1" x14ac:dyDescent="0.3">
      <c r="A48" s="79"/>
      <c r="C48" s="80"/>
      <c r="H48" s="20"/>
      <c r="I48" s="90"/>
      <c r="J48" s="18"/>
      <c r="K48" s="18"/>
      <c r="L48" s="18"/>
      <c r="M48" s="18"/>
      <c r="N48" s="18"/>
      <c r="O48" s="18"/>
      <c r="P48" s="18"/>
    </row>
    <row r="49" spans="1:16" s="7" customFormat="1" x14ac:dyDescent="0.3">
      <c r="A49" s="79"/>
      <c r="C49" s="80"/>
      <c r="H49" s="20"/>
      <c r="I49" s="90"/>
      <c r="J49" s="18"/>
      <c r="K49" s="18"/>
      <c r="L49" s="18"/>
      <c r="M49" s="18"/>
      <c r="N49" s="18"/>
      <c r="O49" s="18"/>
      <c r="P49" s="18"/>
    </row>
    <row r="50" spans="1:16" s="7" customFormat="1" x14ac:dyDescent="0.3">
      <c r="A50" s="79"/>
      <c r="C50" s="80"/>
      <c r="H50" s="20"/>
      <c r="I50" s="90"/>
      <c r="J50" s="18"/>
      <c r="K50" s="18"/>
      <c r="L50" s="18"/>
      <c r="M50" s="18"/>
      <c r="N50" s="18"/>
      <c r="O50" s="18"/>
      <c r="P50" s="18"/>
    </row>
    <row r="51" spans="1:16" s="7" customFormat="1" x14ac:dyDescent="0.3">
      <c r="A51" s="79"/>
      <c r="C51" s="80"/>
      <c r="H51" s="20"/>
      <c r="I51" s="90"/>
      <c r="J51" s="18"/>
      <c r="K51" s="18"/>
      <c r="L51" s="18"/>
      <c r="M51" s="18"/>
      <c r="N51" s="18"/>
      <c r="O51" s="18"/>
      <c r="P51" s="18"/>
    </row>
    <row r="52" spans="1:16" s="7" customFormat="1" x14ac:dyDescent="0.3">
      <c r="A52" s="79"/>
      <c r="C52" s="80"/>
      <c r="H52" s="20"/>
      <c r="I52" s="90"/>
      <c r="J52" s="18"/>
      <c r="K52" s="18"/>
      <c r="L52" s="18"/>
      <c r="M52" s="18"/>
      <c r="N52" s="18"/>
      <c r="O52" s="18"/>
      <c r="P52" s="18"/>
    </row>
    <row r="53" spans="1:16" s="7" customFormat="1" x14ac:dyDescent="0.3">
      <c r="A53" s="79"/>
      <c r="C53" s="80"/>
      <c r="H53" s="20"/>
      <c r="I53" s="90"/>
      <c r="J53" s="18"/>
      <c r="K53" s="18"/>
      <c r="L53" s="18"/>
      <c r="M53" s="18"/>
      <c r="N53" s="18"/>
      <c r="O53" s="18"/>
      <c r="P53" s="18"/>
    </row>
    <row r="54" spans="1:16" s="7" customFormat="1" x14ac:dyDescent="0.3">
      <c r="A54" s="79"/>
      <c r="C54" s="80"/>
      <c r="H54" s="20"/>
      <c r="I54" s="90"/>
      <c r="J54" s="18"/>
      <c r="K54" s="18"/>
      <c r="L54" s="18"/>
      <c r="M54" s="18"/>
      <c r="N54" s="18"/>
      <c r="O54" s="18"/>
      <c r="P54" s="18"/>
    </row>
    <row r="55" spans="1:16" s="7" customFormat="1" x14ac:dyDescent="0.3">
      <c r="A55" s="79"/>
      <c r="C55" s="80"/>
      <c r="H55" s="20"/>
      <c r="I55" s="90"/>
      <c r="J55" s="18"/>
      <c r="K55" s="18"/>
      <c r="L55" s="18"/>
      <c r="M55" s="18"/>
      <c r="N55" s="18"/>
      <c r="O55" s="18"/>
      <c r="P55" s="18"/>
    </row>
    <row r="56" spans="1:16" s="7" customFormat="1" x14ac:dyDescent="0.3">
      <c r="A56" s="79"/>
      <c r="C56" s="80"/>
      <c r="H56" s="20"/>
      <c r="I56" s="90"/>
      <c r="J56" s="18"/>
      <c r="K56" s="18"/>
      <c r="L56" s="18"/>
      <c r="M56" s="18"/>
      <c r="N56" s="18"/>
      <c r="O56" s="18"/>
      <c r="P56" s="18"/>
    </row>
    <row r="57" spans="1:16" s="7" customFormat="1" x14ac:dyDescent="0.3">
      <c r="A57" s="79"/>
      <c r="C57" s="80"/>
      <c r="H57" s="20"/>
      <c r="I57" s="90"/>
      <c r="J57" s="18"/>
      <c r="K57" s="18"/>
      <c r="L57" s="18"/>
      <c r="M57" s="18"/>
      <c r="N57" s="18"/>
      <c r="O57" s="18"/>
      <c r="P57" s="18"/>
    </row>
    <row r="58" spans="1:16" s="7" customFormat="1" x14ac:dyDescent="0.3">
      <c r="A58" s="79"/>
      <c r="C58" s="80"/>
      <c r="H58" s="20"/>
      <c r="I58" s="90"/>
      <c r="J58" s="18"/>
      <c r="K58" s="18"/>
      <c r="L58" s="18"/>
      <c r="M58" s="18"/>
      <c r="N58" s="18"/>
      <c r="O58" s="18"/>
      <c r="P58" s="18"/>
    </row>
    <row r="59" spans="1:16" s="7" customFormat="1" x14ac:dyDescent="0.3">
      <c r="A59" s="79"/>
      <c r="C59" s="80"/>
      <c r="H59" s="20"/>
      <c r="I59" s="90"/>
      <c r="J59" s="18"/>
      <c r="K59" s="18"/>
      <c r="L59" s="18"/>
      <c r="M59" s="18"/>
      <c r="N59" s="18"/>
      <c r="O59" s="18"/>
      <c r="P59" s="18"/>
    </row>
    <row r="60" spans="1:16" s="7" customFormat="1" x14ac:dyDescent="0.3">
      <c r="A60" s="79"/>
      <c r="C60" s="80"/>
      <c r="H60" s="20"/>
      <c r="I60" s="90"/>
      <c r="J60" s="18"/>
      <c r="K60" s="18"/>
      <c r="L60" s="18"/>
      <c r="M60" s="18"/>
      <c r="N60" s="18"/>
      <c r="O60" s="18"/>
      <c r="P60" s="18"/>
    </row>
    <row r="61" spans="1:16" s="7" customFormat="1" x14ac:dyDescent="0.3">
      <c r="A61" s="79"/>
      <c r="C61" s="80"/>
      <c r="H61" s="20"/>
      <c r="I61" s="90"/>
      <c r="J61" s="18"/>
      <c r="K61" s="18"/>
      <c r="L61" s="18"/>
      <c r="M61" s="18"/>
      <c r="N61" s="18"/>
      <c r="O61" s="18"/>
      <c r="P61" s="18"/>
    </row>
    <row r="62" spans="1:16" s="7" customFormat="1" x14ac:dyDescent="0.3">
      <c r="A62" s="79"/>
      <c r="C62" s="80"/>
      <c r="H62" s="20"/>
      <c r="I62" s="90"/>
      <c r="J62" s="18"/>
      <c r="K62" s="18"/>
      <c r="L62" s="18"/>
      <c r="M62" s="18"/>
      <c r="N62" s="18"/>
      <c r="O62" s="18"/>
      <c r="P62" s="18"/>
    </row>
    <row r="63" spans="1:16" s="7" customFormat="1" x14ac:dyDescent="0.3">
      <c r="A63" s="79"/>
      <c r="C63" s="80"/>
      <c r="H63" s="20"/>
      <c r="I63" s="90"/>
      <c r="J63" s="18"/>
      <c r="K63" s="18"/>
      <c r="L63" s="18"/>
      <c r="M63" s="18"/>
      <c r="N63" s="18"/>
      <c r="O63" s="18"/>
      <c r="P63" s="18"/>
    </row>
    <row r="64" spans="1:16" s="7" customFormat="1" x14ac:dyDescent="0.3">
      <c r="A64" s="79"/>
      <c r="C64" s="80"/>
      <c r="H64" s="20"/>
      <c r="I64" s="90"/>
      <c r="J64" s="18"/>
      <c r="K64" s="18"/>
      <c r="L64" s="18"/>
      <c r="M64" s="18"/>
      <c r="N64" s="18"/>
      <c r="O64" s="18"/>
      <c r="P64" s="18"/>
    </row>
    <row r="65" spans="1:16" s="7" customFormat="1" x14ac:dyDescent="0.3">
      <c r="A65" s="79"/>
      <c r="C65" s="80"/>
      <c r="H65" s="20"/>
      <c r="I65" s="90"/>
      <c r="J65" s="18"/>
      <c r="K65" s="18"/>
      <c r="L65" s="18"/>
      <c r="M65" s="18"/>
      <c r="N65" s="18"/>
      <c r="O65" s="18"/>
      <c r="P65" s="18"/>
    </row>
    <row r="66" spans="1:16" s="7" customFormat="1" x14ac:dyDescent="0.3">
      <c r="A66" s="79"/>
      <c r="C66" s="80"/>
      <c r="H66" s="20"/>
      <c r="I66" s="90"/>
      <c r="J66" s="18"/>
      <c r="K66" s="18"/>
      <c r="L66" s="18"/>
      <c r="M66" s="18"/>
      <c r="N66" s="18"/>
      <c r="O66" s="18"/>
      <c r="P66" s="18"/>
    </row>
    <row r="67" spans="1:16" s="7" customFormat="1" x14ac:dyDescent="0.3">
      <c r="A67" s="79"/>
      <c r="C67" s="80"/>
      <c r="H67" s="20"/>
      <c r="I67" s="90"/>
      <c r="J67" s="18"/>
      <c r="K67" s="18"/>
      <c r="L67" s="18"/>
      <c r="M67" s="18"/>
      <c r="N67" s="18"/>
      <c r="O67" s="18"/>
      <c r="P67" s="18"/>
    </row>
    <row r="68" spans="1:16" s="7" customFormat="1" x14ac:dyDescent="0.3">
      <c r="A68" s="79"/>
      <c r="C68" s="80"/>
      <c r="H68" s="20"/>
      <c r="I68" s="90"/>
      <c r="J68" s="18"/>
      <c r="K68" s="18"/>
      <c r="L68" s="18"/>
      <c r="M68" s="18"/>
      <c r="N68" s="18"/>
      <c r="O68" s="18"/>
      <c r="P68" s="18"/>
    </row>
    <row r="69" spans="1:16" s="7" customFormat="1" x14ac:dyDescent="0.3">
      <c r="A69" s="79"/>
      <c r="C69" s="80"/>
      <c r="H69" s="20"/>
      <c r="I69" s="90"/>
      <c r="J69" s="18"/>
      <c r="K69" s="18"/>
      <c r="L69" s="18"/>
      <c r="M69" s="18"/>
      <c r="N69" s="18"/>
      <c r="O69" s="18"/>
      <c r="P69" s="18"/>
    </row>
    <row r="70" spans="1:16" s="7" customFormat="1" x14ac:dyDescent="0.3">
      <c r="A70" s="79"/>
      <c r="C70" s="80"/>
      <c r="H70" s="20"/>
      <c r="I70" s="90"/>
      <c r="J70" s="18"/>
      <c r="K70" s="18"/>
      <c r="L70" s="18"/>
      <c r="M70" s="18"/>
      <c r="N70" s="18"/>
      <c r="O70" s="18"/>
      <c r="P70" s="18"/>
    </row>
    <row r="71" spans="1:16" s="7" customFormat="1" x14ac:dyDescent="0.3">
      <c r="A71" s="79"/>
      <c r="C71" s="80"/>
      <c r="H71" s="20"/>
      <c r="I71" s="90"/>
      <c r="J71" s="18"/>
      <c r="K71" s="18"/>
      <c r="L71" s="18"/>
      <c r="M71" s="18"/>
      <c r="N71" s="18"/>
      <c r="O71" s="18"/>
      <c r="P71" s="18"/>
    </row>
    <row r="72" spans="1:16" s="7" customFormat="1" x14ac:dyDescent="0.3">
      <c r="A72" s="79"/>
      <c r="C72" s="80"/>
      <c r="H72" s="20"/>
      <c r="I72" s="90"/>
      <c r="J72" s="18"/>
      <c r="K72" s="18"/>
      <c r="L72" s="18"/>
      <c r="M72" s="18"/>
      <c r="N72" s="18"/>
      <c r="O72" s="18"/>
      <c r="P72" s="18"/>
    </row>
    <row r="73" spans="1:16" s="7" customFormat="1" x14ac:dyDescent="0.3">
      <c r="A73" s="79"/>
      <c r="C73" s="80"/>
      <c r="H73" s="20"/>
      <c r="I73" s="90"/>
      <c r="J73" s="18"/>
      <c r="K73" s="18"/>
      <c r="L73" s="18"/>
      <c r="M73" s="18"/>
      <c r="N73" s="18"/>
      <c r="O73" s="18"/>
      <c r="P73" s="18"/>
    </row>
    <row r="74" spans="1:16" s="7" customFormat="1" x14ac:dyDescent="0.3">
      <c r="A74" s="79"/>
      <c r="C74" s="80"/>
      <c r="H74" s="20"/>
      <c r="I74" s="90"/>
      <c r="J74" s="18"/>
      <c r="K74" s="18"/>
      <c r="L74" s="18"/>
      <c r="M74" s="18"/>
      <c r="N74" s="18"/>
      <c r="O74" s="18"/>
      <c r="P74" s="18"/>
    </row>
    <row r="75" spans="1:16" s="7" customFormat="1" x14ac:dyDescent="0.3">
      <c r="A75" s="79"/>
      <c r="C75" s="80"/>
      <c r="H75" s="20"/>
      <c r="I75" s="90"/>
      <c r="J75" s="18"/>
      <c r="K75" s="18"/>
      <c r="L75" s="18"/>
      <c r="M75" s="18"/>
      <c r="N75" s="18"/>
      <c r="O75" s="18"/>
      <c r="P75" s="18"/>
    </row>
    <row r="76" spans="1:16" s="7" customFormat="1" x14ac:dyDescent="0.3">
      <c r="A76" s="79"/>
      <c r="C76" s="80"/>
      <c r="H76" s="20"/>
      <c r="I76" s="90"/>
      <c r="J76" s="18"/>
      <c r="K76" s="18"/>
      <c r="L76" s="18"/>
      <c r="M76" s="18"/>
      <c r="N76" s="18"/>
      <c r="O76" s="18"/>
      <c r="P76" s="18"/>
    </row>
    <row r="77" spans="1:16" s="7" customFormat="1" x14ac:dyDescent="0.3">
      <c r="A77" s="79"/>
      <c r="C77" s="80"/>
      <c r="H77" s="20"/>
      <c r="I77" s="90"/>
      <c r="J77" s="18"/>
      <c r="K77" s="18"/>
      <c r="L77" s="18"/>
      <c r="M77" s="18"/>
      <c r="N77" s="18"/>
      <c r="O77" s="18"/>
      <c r="P77" s="18"/>
    </row>
    <row r="78" spans="1:16" s="7" customFormat="1" x14ac:dyDescent="0.3">
      <c r="A78" s="79"/>
      <c r="C78" s="80"/>
      <c r="H78" s="20"/>
      <c r="I78" s="90"/>
      <c r="J78" s="18"/>
      <c r="K78" s="18"/>
      <c r="L78" s="18"/>
      <c r="M78" s="18"/>
      <c r="N78" s="18"/>
      <c r="O78" s="18"/>
      <c r="P78" s="18"/>
    </row>
    <row r="79" spans="1:16" s="7" customFormat="1" x14ac:dyDescent="0.3">
      <c r="A79" s="79"/>
      <c r="C79" s="80"/>
      <c r="H79" s="20"/>
      <c r="I79" s="90"/>
      <c r="J79" s="18"/>
      <c r="K79" s="18"/>
      <c r="L79" s="18"/>
      <c r="M79" s="18"/>
      <c r="N79" s="18"/>
      <c r="O79" s="18"/>
      <c r="P79" s="18"/>
    </row>
    <row r="80" spans="1:16" s="7" customFormat="1" x14ac:dyDescent="0.3">
      <c r="A80" s="79"/>
      <c r="C80" s="80"/>
      <c r="H80" s="20"/>
      <c r="I80" s="90"/>
      <c r="J80" s="18"/>
      <c r="K80" s="18"/>
      <c r="L80" s="18"/>
      <c r="M80" s="18"/>
      <c r="N80" s="18"/>
      <c r="O80" s="18"/>
      <c r="P80" s="18"/>
    </row>
    <row r="81" spans="1:16" s="7" customFormat="1" x14ac:dyDescent="0.3">
      <c r="A81" s="79"/>
      <c r="C81" s="80"/>
      <c r="H81" s="20"/>
      <c r="I81" s="90"/>
      <c r="J81" s="18"/>
      <c r="K81" s="18"/>
      <c r="L81" s="18"/>
      <c r="M81" s="18"/>
      <c r="N81" s="18"/>
      <c r="O81" s="18"/>
      <c r="P81" s="18"/>
    </row>
    <row r="82" spans="1:16" s="7" customFormat="1" x14ac:dyDescent="0.3">
      <c r="A82" s="79"/>
      <c r="C82" s="80"/>
      <c r="H82" s="20"/>
      <c r="I82" s="90"/>
      <c r="J82" s="18"/>
      <c r="K82" s="18"/>
      <c r="L82" s="18"/>
      <c r="M82" s="18"/>
      <c r="N82" s="18"/>
      <c r="O82" s="18"/>
      <c r="P82" s="18"/>
    </row>
    <row r="83" spans="1:16" s="7" customFormat="1" x14ac:dyDescent="0.3">
      <c r="A83" s="79"/>
      <c r="C83" s="80"/>
      <c r="H83" s="20"/>
      <c r="I83" s="90"/>
      <c r="J83" s="18"/>
      <c r="K83" s="18"/>
      <c r="L83" s="18"/>
      <c r="M83" s="18"/>
      <c r="N83" s="18"/>
      <c r="O83" s="18"/>
      <c r="P83" s="18"/>
    </row>
    <row r="84" spans="1:16" s="7" customFormat="1" x14ac:dyDescent="0.3">
      <c r="A84" s="79"/>
      <c r="C84" s="80"/>
      <c r="H84" s="20"/>
      <c r="I84" s="90"/>
      <c r="J84" s="18"/>
      <c r="K84" s="18"/>
      <c r="L84" s="18"/>
      <c r="M84" s="18"/>
      <c r="N84" s="18"/>
      <c r="O84" s="18"/>
      <c r="P84" s="18"/>
    </row>
  </sheetData>
  <pageMargins left="0.25" right="0.25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topLeftCell="C1" workbookViewId="0">
      <selection activeCell="F1" sqref="F1"/>
    </sheetView>
  </sheetViews>
  <sheetFormatPr defaultRowHeight="14.4" x14ac:dyDescent="0.3"/>
  <cols>
    <col min="1" max="1" width="15.6640625" customWidth="1"/>
    <col min="2" max="2" width="45.6640625" customWidth="1"/>
    <col min="3" max="6" width="15.6640625" customWidth="1"/>
    <col min="7" max="7" width="15.6640625" style="21" customWidth="1"/>
    <col min="8" max="8" width="15.6640625" customWidth="1"/>
    <col min="9" max="9" width="2.6640625" style="129" customWidth="1"/>
    <col min="10" max="10" width="15.6640625" customWidth="1"/>
    <col min="11" max="11" width="45.6640625" customWidth="1"/>
    <col min="12" max="19" width="15.6640625" customWidth="1"/>
  </cols>
  <sheetData>
    <row r="1" spans="1:17" s="29" customFormat="1" ht="20.100000000000001" customHeight="1" x14ac:dyDescent="0.35">
      <c r="A1" s="115" t="s">
        <v>46</v>
      </c>
      <c r="B1" s="116"/>
      <c r="C1" s="117"/>
      <c r="D1" s="117"/>
      <c r="E1" s="117"/>
      <c r="F1" s="117"/>
      <c r="G1" s="118"/>
      <c r="H1" s="119"/>
      <c r="I1" s="123"/>
      <c r="J1" s="115" t="s">
        <v>46</v>
      </c>
      <c r="K1" s="116"/>
      <c r="L1" s="117"/>
      <c r="M1" s="117"/>
      <c r="N1" s="117"/>
      <c r="O1" s="117"/>
      <c r="P1" s="118"/>
      <c r="Q1" s="119"/>
    </row>
    <row r="2" spans="1:17" s="29" customFormat="1" ht="20.100000000000001" customHeight="1" x14ac:dyDescent="0.35">
      <c r="A2" s="115"/>
      <c r="B2" s="116"/>
      <c r="C2" s="117"/>
      <c r="D2" s="117"/>
      <c r="E2" s="117"/>
      <c r="F2" s="117"/>
      <c r="G2" s="118"/>
      <c r="H2" s="119"/>
      <c r="I2" s="123"/>
      <c r="J2" s="41"/>
      <c r="K2" s="41"/>
    </row>
    <row r="3" spans="1:17" ht="18" x14ac:dyDescent="0.35">
      <c r="A3" s="94"/>
      <c r="B3" s="105"/>
      <c r="C3" s="105" t="s">
        <v>0</v>
      </c>
      <c r="D3" s="96"/>
      <c r="E3" s="96"/>
      <c r="F3" s="96"/>
      <c r="G3" s="111"/>
      <c r="H3" s="97"/>
      <c r="I3" s="90"/>
      <c r="J3" s="94"/>
      <c r="K3" s="105"/>
      <c r="L3" s="105" t="s">
        <v>38</v>
      </c>
      <c r="M3" s="96"/>
      <c r="N3" s="96"/>
      <c r="O3" s="96"/>
      <c r="P3" s="111"/>
      <c r="Q3" s="97"/>
    </row>
    <row r="4" spans="1:17" ht="15.6" x14ac:dyDescent="0.3">
      <c r="A4" s="94"/>
      <c r="B4" s="95"/>
      <c r="C4" s="96"/>
      <c r="D4" s="96"/>
      <c r="E4" s="96"/>
      <c r="F4" s="96"/>
      <c r="G4" s="111"/>
      <c r="H4" s="97"/>
      <c r="I4" s="90"/>
      <c r="J4" s="94"/>
      <c r="K4" s="95"/>
      <c r="L4" s="96"/>
      <c r="M4" s="96"/>
      <c r="N4" s="96"/>
      <c r="O4" s="96"/>
      <c r="P4" s="111"/>
      <c r="Q4" s="97"/>
    </row>
    <row r="5" spans="1:17" ht="18" x14ac:dyDescent="0.3">
      <c r="A5" s="94"/>
      <c r="B5" s="34" t="s">
        <v>1</v>
      </c>
      <c r="C5" s="34" t="s">
        <v>2</v>
      </c>
      <c r="D5" s="34" t="s">
        <v>33</v>
      </c>
      <c r="E5" s="34" t="s">
        <v>44</v>
      </c>
      <c r="F5" s="34" t="s">
        <v>45</v>
      </c>
      <c r="G5" s="34" t="s">
        <v>3</v>
      </c>
      <c r="H5" s="120" t="s">
        <v>36</v>
      </c>
      <c r="I5" s="90"/>
      <c r="J5" s="94"/>
      <c r="K5" s="34" t="s">
        <v>1</v>
      </c>
      <c r="L5" s="34" t="s">
        <v>2</v>
      </c>
      <c r="M5" s="34" t="s">
        <v>33</v>
      </c>
      <c r="N5" s="34" t="s">
        <v>44</v>
      </c>
      <c r="O5" s="34" t="s">
        <v>45</v>
      </c>
      <c r="P5" s="34" t="s">
        <v>3</v>
      </c>
      <c r="Q5" s="120" t="s">
        <v>36</v>
      </c>
    </row>
    <row r="6" spans="1:17" ht="18" x14ac:dyDescent="0.35">
      <c r="A6" s="36" t="s">
        <v>4</v>
      </c>
      <c r="B6" s="48" t="s">
        <v>40</v>
      </c>
      <c r="C6" s="38">
        <v>948</v>
      </c>
      <c r="D6" s="38">
        <v>1706</v>
      </c>
      <c r="E6" s="38">
        <v>1706</v>
      </c>
      <c r="F6" s="38">
        <v>2654</v>
      </c>
      <c r="G6" s="38">
        <v>2654</v>
      </c>
      <c r="H6" s="121">
        <v>6.04</v>
      </c>
      <c r="I6" s="90"/>
      <c r="J6" s="36" t="s">
        <v>4</v>
      </c>
      <c r="K6" s="48" t="s">
        <v>40</v>
      </c>
      <c r="L6" s="38">
        <v>995</v>
      </c>
      <c r="M6" s="38">
        <v>1791</v>
      </c>
      <c r="N6" s="38">
        <v>1791</v>
      </c>
      <c r="O6" s="38">
        <v>2786</v>
      </c>
      <c r="P6" s="38">
        <v>2786</v>
      </c>
      <c r="Q6" s="121">
        <v>4.9800000000000004</v>
      </c>
    </row>
    <row r="7" spans="1:17" ht="18" x14ac:dyDescent="0.35">
      <c r="A7" s="36" t="s">
        <v>4</v>
      </c>
      <c r="B7" s="48" t="s">
        <v>41</v>
      </c>
      <c r="C7" s="38">
        <v>948</v>
      </c>
      <c r="D7" s="38">
        <v>1706</v>
      </c>
      <c r="E7" s="38">
        <v>1706</v>
      </c>
      <c r="F7" s="38">
        <v>2654</v>
      </c>
      <c r="G7" s="38">
        <v>2654</v>
      </c>
      <c r="H7" s="121">
        <v>6.04</v>
      </c>
      <c r="I7" s="90"/>
      <c r="J7" s="36" t="s">
        <v>4</v>
      </c>
      <c r="K7" s="48" t="s">
        <v>41</v>
      </c>
      <c r="L7" s="38">
        <v>995</v>
      </c>
      <c r="M7" s="38">
        <v>1791</v>
      </c>
      <c r="N7" s="38">
        <v>1791</v>
      </c>
      <c r="O7" s="38">
        <v>2786</v>
      </c>
      <c r="P7" s="38">
        <v>2786</v>
      </c>
      <c r="Q7" s="121">
        <v>4.9800000000000004</v>
      </c>
    </row>
    <row r="8" spans="1:17" ht="18" x14ac:dyDescent="0.35">
      <c r="A8" s="36" t="s">
        <v>4</v>
      </c>
      <c r="B8" s="50" t="s">
        <v>42</v>
      </c>
      <c r="C8" s="51">
        <v>794</v>
      </c>
      <c r="D8" s="51">
        <v>1429</v>
      </c>
      <c r="E8" s="51">
        <v>1429</v>
      </c>
      <c r="F8" s="51">
        <v>2223</v>
      </c>
      <c r="G8" s="51">
        <v>2223</v>
      </c>
      <c r="H8" s="122">
        <v>6.01</v>
      </c>
      <c r="I8" s="90"/>
      <c r="J8" s="36" t="s">
        <v>4</v>
      </c>
      <c r="K8" s="50" t="s">
        <v>42</v>
      </c>
      <c r="L8" s="51">
        <v>834</v>
      </c>
      <c r="M8" s="51">
        <v>1501</v>
      </c>
      <c r="N8" s="51">
        <v>1501</v>
      </c>
      <c r="O8" s="51">
        <v>2335</v>
      </c>
      <c r="P8" s="51">
        <v>2335</v>
      </c>
      <c r="Q8" s="122">
        <v>5.04</v>
      </c>
    </row>
    <row r="9" spans="1:17" ht="18" x14ac:dyDescent="0.35">
      <c r="A9" s="36" t="s">
        <v>4</v>
      </c>
      <c r="B9" s="50" t="s">
        <v>43</v>
      </c>
      <c r="C9" s="51">
        <v>794</v>
      </c>
      <c r="D9" s="51">
        <v>1429</v>
      </c>
      <c r="E9" s="51">
        <v>1429</v>
      </c>
      <c r="F9" s="51">
        <v>2223</v>
      </c>
      <c r="G9" s="51">
        <v>2223</v>
      </c>
      <c r="H9" s="122">
        <v>6.01</v>
      </c>
      <c r="I9" s="90"/>
      <c r="J9" s="36" t="s">
        <v>4</v>
      </c>
      <c r="K9" s="50" t="s">
        <v>43</v>
      </c>
      <c r="L9" s="51">
        <v>834</v>
      </c>
      <c r="M9" s="51">
        <v>1501</v>
      </c>
      <c r="N9" s="51">
        <v>1501</v>
      </c>
      <c r="O9" s="51">
        <v>2335</v>
      </c>
      <c r="P9" s="51">
        <v>2335</v>
      </c>
      <c r="Q9" s="122">
        <v>5.04</v>
      </c>
    </row>
    <row r="10" spans="1:17" ht="18.600000000000001" thickBot="1" x14ac:dyDescent="0.4">
      <c r="A10" s="41"/>
      <c r="B10" s="42"/>
      <c r="C10" s="98"/>
      <c r="D10" s="98"/>
      <c r="E10" s="98"/>
      <c r="F10" s="98"/>
      <c r="G10" s="19"/>
      <c r="H10" s="18"/>
      <c r="I10" s="90"/>
      <c r="J10" s="41"/>
      <c r="K10" s="42"/>
      <c r="L10" s="98"/>
      <c r="M10" s="98"/>
      <c r="N10" s="98"/>
      <c r="O10" s="98"/>
      <c r="P10" s="19"/>
      <c r="Q10" s="18"/>
    </row>
    <row r="11" spans="1:17" ht="18.600000000000001" thickBot="1" x14ac:dyDescent="0.4">
      <c r="A11" s="29"/>
      <c r="B11" s="112" t="s">
        <v>17</v>
      </c>
      <c r="C11" s="113"/>
      <c r="D11" s="114"/>
      <c r="E11" s="42"/>
      <c r="F11" s="42"/>
      <c r="G11" s="20"/>
      <c r="H11" s="18"/>
      <c r="I11" s="124"/>
      <c r="J11" s="29"/>
      <c r="K11" s="112" t="s">
        <v>17</v>
      </c>
      <c r="L11" s="113"/>
      <c r="M11" s="114"/>
      <c r="N11" s="42"/>
      <c r="O11" s="42"/>
      <c r="P11" s="20"/>
      <c r="Q11" s="18"/>
    </row>
    <row r="12" spans="1:17" ht="18" x14ac:dyDescent="0.35">
      <c r="A12" s="29"/>
      <c r="B12" s="43" t="s">
        <v>18</v>
      </c>
      <c r="C12" s="44" t="s">
        <v>19</v>
      </c>
      <c r="D12" s="99"/>
      <c r="E12" s="100"/>
      <c r="F12" s="29"/>
      <c r="G12" s="20"/>
      <c r="H12" s="18"/>
      <c r="I12" s="125"/>
      <c r="J12" s="29"/>
      <c r="K12" s="43" t="s">
        <v>18</v>
      </c>
      <c r="L12" s="44" t="s">
        <v>19</v>
      </c>
      <c r="M12" s="99"/>
      <c r="N12" s="100"/>
      <c r="O12" s="29"/>
      <c r="P12" s="20"/>
      <c r="Q12" s="18"/>
    </row>
    <row r="13" spans="1:17" ht="18" x14ac:dyDescent="0.35">
      <c r="A13" s="29"/>
      <c r="B13" s="36" t="s">
        <v>20</v>
      </c>
      <c r="C13" s="45" t="s">
        <v>21</v>
      </c>
      <c r="D13" s="101"/>
      <c r="E13" s="100"/>
      <c r="F13" s="29"/>
      <c r="G13" s="19"/>
      <c r="H13" s="18"/>
      <c r="I13" s="126"/>
      <c r="J13" s="29"/>
      <c r="K13" s="36" t="s">
        <v>20</v>
      </c>
      <c r="L13" s="45" t="s">
        <v>21</v>
      </c>
      <c r="M13" s="101"/>
      <c r="N13" s="100"/>
      <c r="O13" s="29"/>
      <c r="P13" s="19"/>
      <c r="Q13" s="18"/>
    </row>
    <row r="14" spans="1:17" ht="18" x14ac:dyDescent="0.35">
      <c r="A14" s="29"/>
      <c r="B14" s="36" t="s">
        <v>22</v>
      </c>
      <c r="C14" s="45" t="s">
        <v>23</v>
      </c>
      <c r="D14" s="101"/>
      <c r="E14" s="102"/>
      <c r="F14" s="29"/>
      <c r="G14" s="20"/>
      <c r="H14" s="18"/>
      <c r="I14" s="130"/>
      <c r="J14" s="29"/>
      <c r="K14" s="36" t="s">
        <v>22</v>
      </c>
      <c r="L14" s="45" t="s">
        <v>23</v>
      </c>
      <c r="M14" s="101"/>
      <c r="N14" s="102"/>
      <c r="O14" s="29"/>
      <c r="P14" s="20"/>
      <c r="Q14" s="18"/>
    </row>
    <row r="15" spans="1:17" ht="18" x14ac:dyDescent="0.35">
      <c r="A15" s="29"/>
      <c r="B15" s="36" t="s">
        <v>24</v>
      </c>
      <c r="C15" s="103" t="s">
        <v>25</v>
      </c>
      <c r="D15" s="29"/>
      <c r="E15" s="42"/>
      <c r="F15" s="42"/>
      <c r="G15" s="20"/>
      <c r="H15" s="18"/>
      <c r="I15" s="130"/>
      <c r="J15" s="29"/>
      <c r="K15" s="36" t="s">
        <v>24</v>
      </c>
      <c r="L15" s="103" t="s">
        <v>25</v>
      </c>
      <c r="M15" s="29"/>
      <c r="N15" s="42"/>
      <c r="O15" s="42"/>
      <c r="P15" s="20"/>
      <c r="Q15" s="18"/>
    </row>
    <row r="16" spans="1:17" ht="18" x14ac:dyDescent="0.35">
      <c r="A16" s="29"/>
      <c r="B16" s="36" t="s">
        <v>26</v>
      </c>
      <c r="C16" s="47" t="s">
        <v>27</v>
      </c>
      <c r="D16" s="104"/>
      <c r="E16" s="29"/>
      <c r="F16" s="46"/>
      <c r="G16" s="20"/>
      <c r="H16" s="18"/>
      <c r="I16" s="127"/>
      <c r="J16" s="29"/>
      <c r="K16" s="36" t="s">
        <v>26</v>
      </c>
      <c r="L16" s="47" t="s">
        <v>27</v>
      </c>
      <c r="M16" s="104"/>
      <c r="N16" s="29"/>
      <c r="O16" s="46"/>
      <c r="P16" s="20"/>
      <c r="Q16" s="18"/>
    </row>
    <row r="17" spans="1:17" ht="18" x14ac:dyDescent="0.35">
      <c r="A17" s="29"/>
      <c r="B17" s="36" t="s">
        <v>28</v>
      </c>
      <c r="C17" s="29"/>
      <c r="D17" s="29"/>
      <c r="E17" s="42"/>
      <c r="F17" s="42"/>
      <c r="G17" s="20"/>
      <c r="H17" s="18"/>
      <c r="I17" s="128"/>
      <c r="J17" s="29"/>
      <c r="K17" s="36" t="s">
        <v>28</v>
      </c>
      <c r="L17" s="29"/>
      <c r="M17" s="29"/>
      <c r="N17" s="42"/>
      <c r="O17" s="42"/>
      <c r="P17" s="20"/>
      <c r="Q17" s="18"/>
    </row>
    <row r="18" spans="1:17" ht="18" x14ac:dyDescent="0.35">
      <c r="A18" s="29"/>
      <c r="B18" s="29"/>
      <c r="C18" s="30"/>
      <c r="D18" s="29"/>
      <c r="E18" s="29"/>
      <c r="F18" s="29"/>
      <c r="G18" s="77"/>
      <c r="H18" s="18"/>
      <c r="I18" s="127"/>
      <c r="J18" s="29"/>
      <c r="K18" s="29"/>
      <c r="L18" s="30"/>
      <c r="M18" s="29"/>
      <c r="N18" s="29"/>
      <c r="O18" s="29"/>
      <c r="P18" s="77"/>
      <c r="Q18" s="18"/>
    </row>
    <row r="19" spans="1:17" ht="18" x14ac:dyDescent="0.35">
      <c r="A19" s="29"/>
      <c r="B19" s="29"/>
      <c r="C19" s="105" t="s">
        <v>29</v>
      </c>
      <c r="E19" s="31"/>
      <c r="F19" s="105"/>
      <c r="G19" s="77"/>
      <c r="H19" s="18"/>
      <c r="I19" s="127"/>
      <c r="J19" s="29"/>
      <c r="K19" s="29"/>
      <c r="L19" s="105" t="s">
        <v>39</v>
      </c>
      <c r="N19" s="31"/>
      <c r="O19" s="105"/>
      <c r="P19" s="77"/>
      <c r="Q19" s="18"/>
    </row>
    <row r="20" spans="1:17" ht="18" x14ac:dyDescent="0.35">
      <c r="A20" s="29"/>
      <c r="B20" s="33"/>
      <c r="C20" s="31"/>
      <c r="D20" s="105"/>
      <c r="E20" s="105"/>
      <c r="F20" s="105"/>
      <c r="G20" s="77"/>
      <c r="H20" s="18"/>
      <c r="I20" s="127"/>
      <c r="J20" s="29"/>
      <c r="K20" s="33"/>
      <c r="L20" s="31"/>
      <c r="M20" s="105"/>
      <c r="N20" s="105"/>
      <c r="O20" s="105"/>
      <c r="P20" s="77"/>
      <c r="Q20" s="18"/>
    </row>
    <row r="21" spans="1:17" ht="18" x14ac:dyDescent="0.35">
      <c r="A21" s="29"/>
      <c r="B21" s="34" t="s">
        <v>1</v>
      </c>
      <c r="C21" s="34" t="s">
        <v>2</v>
      </c>
      <c r="D21" s="34" t="s">
        <v>33</v>
      </c>
      <c r="E21" s="34" t="s">
        <v>44</v>
      </c>
      <c r="F21" s="34" t="s">
        <v>45</v>
      </c>
      <c r="G21" s="34" t="s">
        <v>3</v>
      </c>
      <c r="H21" s="120" t="s">
        <v>36</v>
      </c>
      <c r="I21" s="90"/>
      <c r="J21" s="29"/>
      <c r="K21" s="34" t="s">
        <v>1</v>
      </c>
      <c r="L21" s="34" t="s">
        <v>2</v>
      </c>
      <c r="M21" s="34" t="s">
        <v>33</v>
      </c>
      <c r="N21" s="34" t="s">
        <v>44</v>
      </c>
      <c r="O21" s="34" t="s">
        <v>45</v>
      </c>
      <c r="P21" s="34" t="s">
        <v>3</v>
      </c>
      <c r="Q21" s="120" t="s">
        <v>36</v>
      </c>
    </row>
    <row r="22" spans="1:17" ht="18" x14ac:dyDescent="0.35">
      <c r="A22" s="36" t="s">
        <v>4</v>
      </c>
      <c r="B22" s="48" t="s">
        <v>40</v>
      </c>
      <c r="C22" s="106">
        <f>1184*12</f>
        <v>14208</v>
      </c>
      <c r="D22" s="106">
        <f>2131*12</f>
        <v>25572</v>
      </c>
      <c r="E22" s="106">
        <f>2131*12</f>
        <v>25572</v>
      </c>
      <c r="F22" s="106">
        <f>3315*12</f>
        <v>39780</v>
      </c>
      <c r="G22" s="106">
        <f>3315*12</f>
        <v>39780</v>
      </c>
      <c r="H22" s="121">
        <v>6.04</v>
      </c>
      <c r="I22" s="90"/>
      <c r="J22" s="36" t="s">
        <v>4</v>
      </c>
      <c r="K22" s="48" t="s">
        <v>40</v>
      </c>
      <c r="L22" s="38">
        <f>995*12</f>
        <v>11940</v>
      </c>
      <c r="M22" s="38">
        <f>1791*12</f>
        <v>21492</v>
      </c>
      <c r="N22" s="38">
        <f>1791*12</f>
        <v>21492</v>
      </c>
      <c r="O22" s="38">
        <f>2786*12</f>
        <v>33432</v>
      </c>
      <c r="P22" s="38">
        <f>2786*12</f>
        <v>33432</v>
      </c>
      <c r="Q22" s="121">
        <v>4.9800000000000004</v>
      </c>
    </row>
    <row r="23" spans="1:17" ht="18" x14ac:dyDescent="0.35">
      <c r="A23" s="36" t="s">
        <v>4</v>
      </c>
      <c r="B23" s="48" t="s">
        <v>41</v>
      </c>
      <c r="C23" s="106">
        <f>1184*12</f>
        <v>14208</v>
      </c>
      <c r="D23" s="106">
        <f>2131*12</f>
        <v>25572</v>
      </c>
      <c r="E23" s="106">
        <f>2131*12</f>
        <v>25572</v>
      </c>
      <c r="F23" s="106">
        <f>3315*12</f>
        <v>39780</v>
      </c>
      <c r="G23" s="106">
        <f>3315*12</f>
        <v>39780</v>
      </c>
      <c r="H23" s="121">
        <v>6.04</v>
      </c>
      <c r="I23" s="90"/>
      <c r="J23" s="36" t="s">
        <v>4</v>
      </c>
      <c r="K23" s="48" t="s">
        <v>41</v>
      </c>
      <c r="L23" s="38">
        <f>995*12</f>
        <v>11940</v>
      </c>
      <c r="M23" s="38">
        <f>1791*12</f>
        <v>21492</v>
      </c>
      <c r="N23" s="38">
        <f>1791*12</f>
        <v>21492</v>
      </c>
      <c r="O23" s="38">
        <f>2786*12</f>
        <v>33432</v>
      </c>
      <c r="P23" s="38">
        <f>2786*12</f>
        <v>33432</v>
      </c>
      <c r="Q23" s="121">
        <v>4.9800000000000004</v>
      </c>
    </row>
    <row r="24" spans="1:17" ht="18" x14ac:dyDescent="0.35">
      <c r="A24" s="37" t="s">
        <v>7</v>
      </c>
      <c r="B24" s="50" t="s">
        <v>42</v>
      </c>
      <c r="C24" s="107">
        <f>992*12</f>
        <v>11904</v>
      </c>
      <c r="D24" s="107">
        <f>1786*12</f>
        <v>21432</v>
      </c>
      <c r="E24" s="107">
        <f>1786*12</f>
        <v>21432</v>
      </c>
      <c r="F24" s="107">
        <f>2778*12</f>
        <v>33336</v>
      </c>
      <c r="G24" s="107">
        <f>2778*12</f>
        <v>33336</v>
      </c>
      <c r="H24" s="122">
        <v>6.01</v>
      </c>
      <c r="I24" s="90"/>
      <c r="J24" s="37" t="s">
        <v>7</v>
      </c>
      <c r="K24" s="50" t="s">
        <v>42</v>
      </c>
      <c r="L24" s="51">
        <f>834*12</f>
        <v>10008</v>
      </c>
      <c r="M24" s="51">
        <f>1501*12</f>
        <v>18012</v>
      </c>
      <c r="N24" s="51">
        <f>1501*12</f>
        <v>18012</v>
      </c>
      <c r="O24" s="51">
        <f>2335*12</f>
        <v>28020</v>
      </c>
      <c r="P24" s="51">
        <f>2335*12</f>
        <v>28020</v>
      </c>
      <c r="Q24" s="122">
        <v>5.04</v>
      </c>
    </row>
    <row r="25" spans="1:17" ht="18" x14ac:dyDescent="0.35">
      <c r="A25" s="37" t="s">
        <v>4</v>
      </c>
      <c r="B25" s="50" t="s">
        <v>43</v>
      </c>
      <c r="C25" s="107">
        <f>992*12</f>
        <v>11904</v>
      </c>
      <c r="D25" s="107">
        <f>1786*12</f>
        <v>21432</v>
      </c>
      <c r="E25" s="107">
        <f>1786*12</f>
        <v>21432</v>
      </c>
      <c r="F25" s="107">
        <f>2778*12</f>
        <v>33336</v>
      </c>
      <c r="G25" s="107">
        <f>2778*12</f>
        <v>33336</v>
      </c>
      <c r="H25" s="122">
        <v>6.01</v>
      </c>
      <c r="I25" s="90"/>
      <c r="J25" s="37" t="s">
        <v>4</v>
      </c>
      <c r="K25" s="50" t="s">
        <v>43</v>
      </c>
      <c r="L25" s="51">
        <f>834*12</f>
        <v>10008</v>
      </c>
      <c r="M25" s="51">
        <f>1501*12</f>
        <v>18012</v>
      </c>
      <c r="N25" s="51">
        <f>1501*12</f>
        <v>18012</v>
      </c>
      <c r="O25" s="51">
        <f>2335*12</f>
        <v>28020</v>
      </c>
      <c r="P25" s="51">
        <f>2335*12</f>
        <v>28020</v>
      </c>
      <c r="Q25" s="122">
        <v>5.04</v>
      </c>
    </row>
    <row r="26" spans="1:17" s="7" customFormat="1" ht="18" x14ac:dyDescent="0.35">
      <c r="A26" s="42"/>
      <c r="B26" s="108"/>
      <c r="C26" s="109"/>
      <c r="D26" s="109"/>
      <c r="E26" s="109"/>
      <c r="F26" s="109"/>
      <c r="G26" s="19"/>
      <c r="H26" s="18"/>
      <c r="I26" s="90"/>
      <c r="J26" s="42"/>
      <c r="K26" s="108"/>
      <c r="L26" s="109"/>
      <c r="M26" s="109"/>
      <c r="N26" s="109"/>
      <c r="O26" s="109"/>
      <c r="P26" s="19"/>
      <c r="Q26" s="18"/>
    </row>
    <row r="27" spans="1:17" s="7" customFormat="1" ht="18" x14ac:dyDescent="0.35">
      <c r="A27" s="42"/>
      <c r="B27" s="108"/>
      <c r="C27" s="109"/>
      <c r="D27" s="109"/>
      <c r="E27" s="109"/>
      <c r="F27" s="109"/>
      <c r="G27" s="19"/>
      <c r="H27" s="56"/>
      <c r="I27" s="90"/>
      <c r="J27" s="42"/>
      <c r="K27" s="108"/>
      <c r="L27" s="109"/>
      <c r="M27" s="109"/>
      <c r="N27" s="109"/>
      <c r="O27" s="109"/>
      <c r="P27" s="19"/>
      <c r="Q27" s="56"/>
    </row>
    <row r="28" spans="1:17" s="7" customFormat="1" ht="18" x14ac:dyDescent="0.35">
      <c r="A28" s="42"/>
      <c r="B28" s="42"/>
      <c r="C28" s="56"/>
      <c r="D28" s="56"/>
      <c r="E28" s="56"/>
      <c r="F28" s="56"/>
      <c r="G28" s="20"/>
      <c r="H28" s="18"/>
      <c r="I28" s="90"/>
      <c r="J28" s="18"/>
      <c r="K28" s="18"/>
    </row>
    <row r="29" spans="1:17" s="7" customFormat="1" ht="18" x14ac:dyDescent="0.35">
      <c r="A29" s="42"/>
      <c r="B29" s="108"/>
      <c r="C29" s="110"/>
      <c r="D29" s="110"/>
      <c r="E29" s="110"/>
      <c r="F29" s="110"/>
      <c r="G29" s="19"/>
      <c r="H29" s="18"/>
      <c r="I29" s="90"/>
      <c r="J29" s="18"/>
      <c r="K29" s="18"/>
    </row>
    <row r="30" spans="1:17" s="7" customFormat="1" ht="18" x14ac:dyDescent="0.35">
      <c r="A30" s="41"/>
      <c r="B30" s="108"/>
      <c r="C30" s="56"/>
      <c r="D30" s="56"/>
      <c r="E30" s="56"/>
      <c r="F30" s="56"/>
      <c r="G30" s="19"/>
      <c r="H30" s="18"/>
      <c r="I30" s="90"/>
      <c r="J30" s="18"/>
      <c r="K30" s="18"/>
    </row>
  </sheetData>
  <mergeCells count="1">
    <mergeCell ref="I14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RegPlans</vt:lpstr>
      <vt:lpstr>MSP Plans</vt:lpstr>
      <vt:lpstr>RegPlans!Print_Area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Saavedra, Sara</dc:creator>
  <cp:lastModifiedBy>Saavedra, Sara</cp:lastModifiedBy>
  <cp:revision/>
  <dcterms:created xsi:type="dcterms:W3CDTF">2016-12-02T17:00:52Z</dcterms:created>
  <dcterms:modified xsi:type="dcterms:W3CDTF">2020-09-24T16:59:21Z</dcterms:modified>
</cp:coreProperties>
</file>